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4 18 1250р  Конвейер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AA35" i="3" l="1"/>
  <c r="Z36" i="3"/>
  <c r="Z35" i="3"/>
  <c r="Y36" i="3"/>
  <c r="Y35" i="3"/>
  <c r="X15" i="3" l="1"/>
  <c r="X14" i="3" s="1"/>
  <c r="X16" i="3"/>
  <c r="X17" i="3"/>
  <c r="X18" i="3"/>
  <c r="X19" i="3"/>
  <c r="X20" i="3"/>
  <c r="X21" i="3"/>
  <c r="X23" i="3"/>
  <c r="X24" i="3"/>
  <c r="X25" i="3"/>
  <c r="X27" i="3"/>
  <c r="X28" i="3"/>
  <c r="X29" i="3"/>
  <c r="X30" i="3"/>
  <c r="X31" i="3"/>
  <c r="X33" i="3"/>
  <c r="X22" i="3" l="1"/>
  <c r="X26" i="3"/>
  <c r="X35" i="3" s="1"/>
  <c r="X37" i="3" s="1"/>
  <c r="W33" i="3" l="1"/>
  <c r="W31" i="3"/>
  <c r="W30" i="3"/>
  <c r="W29" i="3"/>
  <c r="W28" i="3"/>
  <c r="W27" i="3"/>
  <c r="W25" i="3"/>
  <c r="W24" i="3"/>
  <c r="W23" i="3"/>
  <c r="W22" i="3" s="1"/>
  <c r="W21" i="3"/>
  <c r="W20" i="3"/>
  <c r="W19" i="3"/>
  <c r="W18" i="3"/>
  <c r="W17" i="3"/>
  <c r="W16" i="3"/>
  <c r="W15" i="3"/>
  <c r="W26" i="3" l="1"/>
  <c r="W35" i="3" s="1"/>
  <c r="W14" i="3"/>
  <c r="V33" i="3" l="1"/>
  <c r="V26" i="3"/>
  <c r="V22" i="3"/>
  <c r="V14" i="3"/>
  <c r="V9" i="3"/>
  <c r="W37" i="3" l="1"/>
  <c r="S33" i="3" l="1"/>
  <c r="S31" i="3"/>
  <c r="S30" i="3"/>
  <c r="S29" i="3"/>
  <c r="S28" i="3"/>
  <c r="S27" i="3"/>
  <c r="S25" i="3"/>
  <c r="S24" i="3"/>
  <c r="S23" i="3"/>
  <c r="S19" i="3"/>
  <c r="S18" i="3"/>
  <c r="S17" i="3"/>
  <c r="S16" i="3"/>
  <c r="S15" i="3"/>
  <c r="S14" i="3"/>
  <c r="S13" i="3"/>
  <c r="R33" i="3"/>
  <c r="R31" i="3"/>
  <c r="R30" i="3"/>
  <c r="R29" i="3"/>
  <c r="R28" i="3"/>
  <c r="R27" i="3"/>
  <c r="R25" i="3"/>
  <c r="R24" i="3"/>
  <c r="R23" i="3"/>
  <c r="R19" i="3"/>
  <c r="R18" i="3"/>
  <c r="R17" i="3"/>
  <c r="R16" i="3"/>
  <c r="R15" i="3"/>
  <c r="R14" i="3"/>
  <c r="R13" i="3"/>
  <c r="Q33" i="3"/>
  <c r="Q31" i="3"/>
  <c r="Q30" i="3"/>
  <c r="Q29" i="3"/>
  <c r="Q28" i="3"/>
  <c r="Q27" i="3"/>
  <c r="Q25" i="3"/>
  <c r="Q24" i="3"/>
  <c r="Q23" i="3"/>
  <c r="Q19" i="3"/>
  <c r="Q18" i="3"/>
  <c r="Q17" i="3"/>
  <c r="Q16" i="3"/>
  <c r="Q15" i="3"/>
  <c r="Q14" i="3"/>
  <c r="Q13" i="3"/>
  <c r="P33" i="3"/>
  <c r="P31" i="3"/>
  <c r="P30" i="3"/>
  <c r="P29" i="3"/>
  <c r="P28" i="3"/>
  <c r="P27" i="3"/>
  <c r="P25" i="3"/>
  <c r="P24" i="3"/>
  <c r="P23" i="3"/>
  <c r="P19" i="3"/>
  <c r="P18" i="3"/>
  <c r="P17" i="3"/>
  <c r="P16" i="3"/>
  <c r="P15" i="3"/>
  <c r="P14" i="3"/>
  <c r="P13" i="3"/>
  <c r="S26" i="3" l="1"/>
  <c r="P26" i="3"/>
  <c r="Q26" i="3"/>
  <c r="R26" i="3"/>
  <c r="R22" i="3"/>
  <c r="Q12" i="3"/>
  <c r="R12" i="3"/>
  <c r="S12" i="3"/>
  <c r="S35" i="3" s="1"/>
  <c r="S37" i="3" s="1"/>
  <c r="P22" i="3"/>
  <c r="Q22" i="3"/>
  <c r="Q35" i="3" s="1"/>
  <c r="Q37" i="3" s="1"/>
  <c r="S22" i="3"/>
  <c r="P12" i="3"/>
  <c r="K13" i="3"/>
  <c r="L13" i="3"/>
  <c r="M13" i="3"/>
  <c r="N13" i="3"/>
  <c r="O13" i="3"/>
  <c r="K14" i="3"/>
  <c r="L14" i="3"/>
  <c r="M14" i="3"/>
  <c r="N14" i="3"/>
  <c r="O14" i="3"/>
  <c r="K15" i="3"/>
  <c r="L15" i="3"/>
  <c r="M15" i="3"/>
  <c r="N15" i="3"/>
  <c r="O15" i="3"/>
  <c r="K16" i="3"/>
  <c r="L16" i="3"/>
  <c r="M16" i="3"/>
  <c r="N16" i="3"/>
  <c r="O16" i="3"/>
  <c r="K17" i="3"/>
  <c r="L17" i="3"/>
  <c r="M17" i="3"/>
  <c r="N17" i="3"/>
  <c r="O17" i="3"/>
  <c r="K18" i="3"/>
  <c r="L18" i="3"/>
  <c r="M18" i="3"/>
  <c r="N18" i="3"/>
  <c r="O18" i="3"/>
  <c r="K19" i="3"/>
  <c r="L19" i="3"/>
  <c r="M19" i="3"/>
  <c r="N19" i="3"/>
  <c r="O19" i="3"/>
  <c r="K23" i="3"/>
  <c r="K22" i="3" s="1"/>
  <c r="L23" i="3"/>
  <c r="M23" i="3"/>
  <c r="N23" i="3"/>
  <c r="O23" i="3"/>
  <c r="K24" i="3"/>
  <c r="L24" i="3"/>
  <c r="M24" i="3"/>
  <c r="N24" i="3"/>
  <c r="O24" i="3"/>
  <c r="K25" i="3"/>
  <c r="L25" i="3"/>
  <c r="M25" i="3"/>
  <c r="N25" i="3"/>
  <c r="O25" i="3"/>
  <c r="K27" i="3"/>
  <c r="L27" i="3"/>
  <c r="M27" i="3"/>
  <c r="N27" i="3"/>
  <c r="O27" i="3"/>
  <c r="K28" i="3"/>
  <c r="L28" i="3"/>
  <c r="M28" i="3"/>
  <c r="N28" i="3"/>
  <c r="O28" i="3"/>
  <c r="K29" i="3"/>
  <c r="L29" i="3"/>
  <c r="M29" i="3"/>
  <c r="N29" i="3"/>
  <c r="O29" i="3"/>
  <c r="K30" i="3"/>
  <c r="L30" i="3"/>
  <c r="M30" i="3"/>
  <c r="N30" i="3"/>
  <c r="O30" i="3"/>
  <c r="K31" i="3"/>
  <c r="L31" i="3"/>
  <c r="M31" i="3"/>
  <c r="N31" i="3"/>
  <c r="O31" i="3"/>
  <c r="K33" i="3"/>
  <c r="L33" i="3"/>
  <c r="M33" i="3"/>
  <c r="N33" i="3"/>
  <c r="O33" i="3"/>
  <c r="R35" i="3" l="1"/>
  <c r="R37" i="3" s="1"/>
  <c r="P35" i="3"/>
  <c r="P37" i="3" s="1"/>
  <c r="N22" i="3"/>
  <c r="L22" i="3"/>
  <c r="O26" i="3"/>
  <c r="O22" i="3"/>
  <c r="O12" i="3"/>
  <c r="N26" i="3"/>
  <c r="N12" i="3"/>
  <c r="M22" i="3"/>
  <c r="M26" i="3"/>
  <c r="M12" i="3"/>
  <c r="L26" i="3"/>
  <c r="L12" i="3"/>
  <c r="K26" i="3"/>
  <c r="K12" i="3"/>
  <c r="N35" i="3" l="1"/>
  <c r="K35" i="3"/>
  <c r="M35" i="3"/>
  <c r="L35" i="3"/>
  <c r="L37" i="3" s="1"/>
  <c r="O35" i="3"/>
  <c r="M37" i="3"/>
  <c r="O37" i="3"/>
  <c r="N37" i="3"/>
  <c r="K37" i="3"/>
  <c r="J19" i="3"/>
  <c r="J33" i="3"/>
  <c r="J31" i="3"/>
  <c r="J30" i="3"/>
  <c r="J29" i="3"/>
  <c r="J28" i="3"/>
  <c r="J27" i="3"/>
  <c r="J25" i="3"/>
  <c r="J24" i="3"/>
  <c r="J23" i="3"/>
  <c r="J18" i="3"/>
  <c r="J17" i="3"/>
  <c r="J16" i="3"/>
  <c r="J15" i="3"/>
  <c r="J14" i="3"/>
  <c r="J13" i="3"/>
  <c r="I26" i="3"/>
  <c r="I22" i="3"/>
  <c r="I12" i="3"/>
  <c r="I9" i="3"/>
  <c r="J35" i="3" l="1"/>
  <c r="J26" i="3"/>
  <c r="J22" i="3"/>
  <c r="J12" i="3"/>
  <c r="E13" i="3" l="1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3" i="3"/>
  <c r="F23" i="3"/>
  <c r="E24" i="3"/>
  <c r="F24" i="3"/>
  <c r="E25" i="3"/>
  <c r="F25" i="3"/>
  <c r="E27" i="3"/>
  <c r="F27" i="3"/>
  <c r="E28" i="3"/>
  <c r="F28" i="3"/>
  <c r="E29" i="3"/>
  <c r="F29" i="3"/>
  <c r="E30" i="3"/>
  <c r="F30" i="3"/>
  <c r="E31" i="3"/>
  <c r="F31" i="3"/>
  <c r="E33" i="3"/>
  <c r="F33" i="3"/>
  <c r="D19" i="3"/>
  <c r="D15" i="3"/>
  <c r="D33" i="3"/>
  <c r="D31" i="3"/>
  <c r="D30" i="3"/>
  <c r="D29" i="3"/>
  <c r="D28" i="3"/>
  <c r="D27" i="3"/>
  <c r="D25" i="3"/>
  <c r="D24" i="3"/>
  <c r="D23" i="3"/>
  <c r="D18" i="3"/>
  <c r="D17" i="3"/>
  <c r="D16" i="3"/>
  <c r="D14" i="3"/>
  <c r="D13" i="3"/>
  <c r="D34" i="3"/>
  <c r="E34" i="3" s="1"/>
  <c r="F34" i="3" s="1"/>
  <c r="C26" i="3"/>
  <c r="C22" i="3"/>
  <c r="C12" i="3"/>
  <c r="C9" i="3"/>
  <c r="E12" i="3" l="1"/>
  <c r="E26" i="3"/>
  <c r="E22" i="3"/>
  <c r="F26" i="3"/>
  <c r="F12" i="3"/>
  <c r="F22" i="3"/>
  <c r="D26" i="3"/>
  <c r="D22" i="3"/>
  <c r="F35" i="3" l="1"/>
  <c r="F37" i="3" s="1"/>
  <c r="E35" i="3"/>
  <c r="E37" i="3" s="1"/>
  <c r="D12" i="3" l="1"/>
  <c r="D35" i="3" s="1"/>
  <c r="J37" i="3"/>
  <c r="D37" i="3" l="1"/>
</calcChain>
</file>

<file path=xl/sharedStrings.xml><?xml version="1.0" encoding="utf-8"?>
<sst xmlns="http://schemas.openxmlformats.org/spreadsheetml/2006/main" count="193" uniqueCount="81">
  <si>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</si>
  <si>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</si>
  <si>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</si>
  <si>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</si>
  <si>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</si>
  <si>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</si>
  <si>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</si>
  <si>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</si>
  <si>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</si>
  <si>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</si>
  <si>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</si>
  <si>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</si>
  <si>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</si>
  <si>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</si>
  <si>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</si>
  <si>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</si>
  <si>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</si>
  <si>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</si>
  <si>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</si>
  <si>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</si>
  <si>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</si>
  <si>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</si>
  <si>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</si>
  <si>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</si>
  <si>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</si>
  <si>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</si>
  <si>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Перечень обязательных работ, услуг 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</si>
  <si>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</si>
  <si>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</si>
  <si>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</si>
  <si>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</si>
  <si>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</si>
  <si>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</si>
  <si>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</si>
  <si>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</si>
  <si>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</si>
  <si>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</si>
  <si>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</si>
  <si>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</si>
  <si>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</si>
  <si>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</si>
  <si>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</si>
  <si>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</si>
  <si>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</si>
  <si>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</si>
  <si>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</si>
  <si>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</si>
  <si>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</si>
  <si>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</si>
  <si>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</si>
  <si>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 xml:space="preserve"> деревянный не благоустроенный без канализации, без ХВС (колонка) с печным отоплением (без центр отопления)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</si>
  <si>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</si>
  <si>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>МВК   деревянный не благоустроенный без канализации,  с печным отоплением (без центр отопления)</t>
  </si>
  <si>
    <t>27</t>
  </si>
  <si>
    <t>28</t>
  </si>
  <si>
    <t>Ивана Рябова ул.</t>
  </si>
  <si>
    <t>12</t>
  </si>
  <si>
    <t>10</t>
  </si>
  <si>
    <t>14,1</t>
  </si>
  <si>
    <t>33</t>
  </si>
  <si>
    <t>35</t>
  </si>
  <si>
    <t>Льва Толстого, ул.</t>
  </si>
  <si>
    <t xml:space="preserve">Льва Толстого, ул. </t>
  </si>
  <si>
    <t>Морская, ул.</t>
  </si>
  <si>
    <t>1</t>
  </si>
  <si>
    <t>3</t>
  </si>
  <si>
    <t>39</t>
  </si>
  <si>
    <t>Стадионная, ул.</t>
  </si>
  <si>
    <t>11</t>
  </si>
  <si>
    <t>Лот № 1 Маймаксансктй  территориальный округ (поселок Конвейер)</t>
  </si>
  <si>
    <t>Приложение № 2</t>
  </si>
  <si>
    <t xml:space="preserve"> извещению и документации </t>
  </si>
  <si>
    <t>о проведении открытого конкурса</t>
  </si>
  <si>
    <t>Проведение технической инвентаризации, 2500 руб.                    В тарифе распределяется на площадь жилых помещений в МКД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</si>
  <si>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</si>
  <si>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</si>
  <si>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МКД без канализации, без ХВС (колонка) с  центр отоплением</t>
  </si>
  <si>
    <t>21. Проведение технической инвентаризации</t>
  </si>
  <si>
    <t>30, к.1</t>
  </si>
  <si>
    <t>Проведение технической инвентаризации,                           7500 руб.                                         В тарифе распределяется на площадь жилых помещений в МКД</t>
  </si>
  <si>
    <t>28 к.1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</si>
</sst>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color theme="0" tint="-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1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" fontId="8" fillId="2" borderId="0" xfId="0" applyNumberFormat="1" applyFont="1" applyFill="1" applyBorder="1" applyAlignment="1">
      <alignment vertical="center"/>
    </xf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4" fontId="4" fillId="3" borderId="2" xfId="0" applyNumberFormat="1" applyFont="1" applyFill="1" applyBorder="1" applyAlignment="1">
      <alignment horizontal="left" vertical="top"/>
    </xf>
    <xf numFmtId="4" fontId="2" fillId="2" borderId="0" xfId="0" applyNumberFormat="1" applyFont="1" applyFill="1" applyAlignment="1">
      <alignment horizontal="center"/>
    </xf>
    <xf numFmtId="2" fontId="16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15" fillId="3" borderId="2" xfId="0" applyNumberFormat="1" applyFont="1" applyFill="1" applyBorder="1" applyAlignment="1">
      <alignment horizontal="center"/>
    </xf>
    <xf numFmtId="4" fontId="15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wrapText="1"/>
    </xf>
    <xf numFmtId="4" fontId="10" fillId="2" borderId="13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4" fontId="10" fillId="2" borderId="13" xfId="0" applyNumberFormat="1" applyFont="1" applyFill="1" applyBorder="1" applyAlignment="1">
      <alignment horizontal="center" vertical="top"/>
    </xf>
    <xf numFmtId="4" fontId="15" fillId="0" borderId="13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14" fillId="2" borderId="13" xfId="0" applyNumberFormat="1" applyFont="1" applyFill="1" applyBorder="1" applyAlignment="1">
      <alignment horizontal="center" vertical="center"/>
    </xf>
    <xf numFmtId="4" fontId="14" fillId="2" borderId="13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4" fontId="10" fillId="2" borderId="13" xfId="0" applyNumberFormat="1" applyFont="1" applyFill="1" applyBorder="1" applyAlignment="1">
      <alignment horizontal="center" vertical="center"/>
    </xf>
    <xf numFmtId="4" fontId="13" fillId="2" borderId="13" xfId="0" applyNumberFormat="1" applyFont="1" applyFill="1" applyBorder="1" applyAlignment="1">
      <alignment horizontal="center" vertical="center" wrapText="1"/>
    </xf>
    <xf numFmtId="49" fontId="13" fillId="2" borderId="13" xfId="2" applyNumberFormat="1" applyFont="1" applyFill="1" applyBorder="1" applyAlignment="1">
      <alignment horizontal="left" vertical="center" wrapText="1"/>
    </xf>
    <xf numFmtId="4" fontId="15" fillId="3" borderId="13" xfId="0" applyNumberFormat="1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left" vertical="top" wrapText="1"/>
    </xf>
    <xf numFmtId="4" fontId="8" fillId="3" borderId="13" xfId="0" applyNumberFormat="1" applyFont="1" applyFill="1" applyBorder="1" applyAlignment="1">
      <alignment horizontal="center" vertical="top" wrapText="1"/>
    </xf>
    <xf numFmtId="4" fontId="4" fillId="3" borderId="13" xfId="0" applyNumberFormat="1" applyFont="1" applyFill="1" applyBorder="1" applyAlignment="1">
      <alignment horizontal="center" vertical="top" wrapText="1"/>
    </xf>
    <xf numFmtId="4" fontId="4" fillId="3" borderId="13" xfId="0" applyNumberFormat="1" applyFont="1" applyFill="1" applyBorder="1" applyAlignment="1">
      <alignment horizontal="center" wrapText="1"/>
    </xf>
    <xf numFmtId="4" fontId="8" fillId="3" borderId="13" xfId="0" applyNumberFormat="1" applyFont="1" applyFill="1" applyBorder="1" applyAlignment="1">
      <alignment horizontal="left" vertical="center" wrapText="1"/>
    </xf>
    <xf numFmtId="4" fontId="7" fillId="2" borderId="0" xfId="0" applyNumberFormat="1" applyFont="1" applyFill="1" applyAlignment="1">
      <alignment horizontal="right" wrapText="1"/>
    </xf>
    <xf numFmtId="4" fontId="6" fillId="2" borderId="0" xfId="0" applyNumberFormat="1" applyFont="1" applyFill="1" applyAlignment="1">
      <alignment horizontal="right" wrapText="1"/>
    </xf>
    <xf numFmtId="4" fontId="2" fillId="2" borderId="0" xfId="0" applyNumberFormat="1" applyFont="1" applyFill="1" applyAlignment="1">
      <alignment horizontal="right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wrapText="1"/>
    </xf>
    <xf numFmtId="4" fontId="8" fillId="3" borderId="13" xfId="0" applyNumberFormat="1" applyFont="1" applyFill="1" applyBorder="1" applyAlignment="1">
      <alignment horizontal="center" wrapText="1"/>
    </xf>
    <xf numFmtId="4" fontId="15" fillId="3" borderId="13" xfId="0" applyNumberFormat="1" applyFont="1" applyFill="1" applyBorder="1" applyAlignment="1">
      <alignment horizontal="center" wrapText="1"/>
    </xf>
    <xf numFmtId="4" fontId="15" fillId="3" borderId="13" xfId="0" applyNumberFormat="1" applyFont="1" applyFill="1" applyBorder="1" applyAlignment="1">
      <alignment horizontal="left" vertical="top" wrapText="1"/>
    </xf>
    <xf numFmtId="4" fontId="8" fillId="3" borderId="13" xfId="0" applyNumberFormat="1" applyFont="1" applyFill="1" applyBorder="1" applyAlignment="1">
      <alignment horizontal="left" vertical="top" wrapText="1"/>
    </xf>
    <xf numFmtId="4" fontId="4" fillId="2" borderId="13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15" fillId="2" borderId="13" xfId="0" applyNumberFormat="1" applyFont="1" applyFill="1" applyBorder="1" applyAlignment="1">
      <alignment horizontal="center" vertical="center"/>
    </xf>
    <xf numFmtId="4" fontId="15" fillId="3" borderId="11" xfId="0" applyNumberFormat="1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/>
    <xf numFmtId="4" fontId="18" fillId="0" borderId="0" xfId="0" applyNumberFormat="1" applyFont="1" applyBorder="1" applyAlignment="1"/>
    <xf numFmtId="0" fontId="18" fillId="0" borderId="0" xfId="0" applyFont="1" applyBorder="1" applyAlignment="1"/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45"/>
  <sheetViews>
    <sheetView tabSelected="1" view="pageBreakPreview" topLeftCell="J25" zoomScale="86" zoomScaleNormal="100" zoomScaleSheetLayoutView="86" workbookViewId="0">
      <selection activeCell="Z38" sqref="Z38"/>
    </sheetView>
  </sheetViews>
  <sheetFormatPr defaultRowHeight="12.75" x14ac:dyDescent="0.2"/>
  <cols>
    <col min="1" max="1" width="50.42578125" style="6" customWidth="1"/>
    <col min="2" max="2" width="26.28515625" style="20" customWidth="1"/>
    <col min="3" max="3" width="27.140625" style="20" customWidth="1"/>
    <col min="4" max="4" width="9.28515625" style="7" customWidth="1"/>
    <col min="5" max="5" width="9.5703125" style="7" customWidth="1"/>
    <col min="6" max="6" width="9.28515625" style="7" customWidth="1"/>
    <col min="7" max="7" width="39.42578125" style="7" customWidth="1"/>
    <col min="8" max="8" width="29.5703125" style="7" customWidth="1"/>
    <col min="9" max="9" width="24.7109375" style="7" customWidth="1"/>
    <col min="10" max="18" width="14.28515625" style="7" customWidth="1"/>
    <col min="19" max="19" width="14.42578125" style="7" customWidth="1"/>
    <col min="20" max="20" width="47.140625" style="94" customWidth="1"/>
    <col min="21" max="21" width="24.7109375" style="94" customWidth="1"/>
    <col min="22" max="22" width="27.5703125" style="94" customWidth="1"/>
    <col min="23" max="24" width="9.28515625" style="7" customWidth="1"/>
    <col min="25" max="25" width="14" style="7" customWidth="1"/>
    <col min="26" max="54" width="9.28515625" style="7" customWidth="1"/>
    <col min="55" max="55" width="60.7109375" style="36" customWidth="1"/>
    <col min="56" max="56" width="33.85546875" style="20" customWidth="1"/>
    <col min="57" max="57" width="23.5703125" style="20" customWidth="1"/>
    <col min="58" max="59" width="9.28515625" style="7" customWidth="1"/>
    <col min="60" max="60" width="13.42578125" style="7" customWidth="1"/>
    <col min="61" max="61" width="13" style="7" customWidth="1"/>
    <col min="62" max="62" width="16" style="7" customWidth="1"/>
    <col min="63" max="63" width="54" style="7" customWidth="1"/>
    <col min="64" max="64" width="30.42578125" style="7" customWidth="1"/>
    <col min="65" max="65" width="27.140625" style="20" customWidth="1"/>
    <col min="66" max="71" width="17.28515625" style="20" customWidth="1"/>
    <col min="72" max="72" width="48.5703125" style="20" customWidth="1"/>
    <col min="73" max="73" width="26.85546875" style="20" customWidth="1"/>
    <col min="74" max="74" width="17.28515625" style="20" customWidth="1"/>
    <col min="75" max="94" width="9.28515625" style="7" customWidth="1"/>
    <col min="95" max="95" width="74.7109375" style="7" customWidth="1"/>
    <col min="96" max="96" width="24.5703125" style="7" customWidth="1"/>
    <col min="97" max="97" width="25.140625" style="7" customWidth="1"/>
    <col min="98" max="98" width="9.28515625" style="7" customWidth="1"/>
    <col min="99" max="99" width="12.7109375" style="7" customWidth="1"/>
    <col min="100" max="100" width="9.28515625" style="7" customWidth="1"/>
    <col min="101" max="101" width="47" style="7" customWidth="1"/>
    <col min="102" max="102" width="14.7109375" style="7" customWidth="1"/>
    <col min="103" max="103" width="17.5703125" style="7" customWidth="1"/>
    <col min="104" max="105" width="10.5703125" style="7" customWidth="1"/>
    <col min="106" max="106" width="50" style="7" customWidth="1"/>
    <col min="107" max="107" width="14.7109375" style="7" customWidth="1"/>
    <col min="108" max="111" width="14.5703125" style="7" customWidth="1"/>
    <col min="112" max="114" width="13.5703125" customWidth="1"/>
    <col min="115" max="115" width="13.140625" style="65" customWidth="1"/>
  </cols>
  <sheetData>
    <row r="1" spans="1:120" s="1" customFormat="1" ht="16.5" customHeight="1" x14ac:dyDescent="0.25">
      <c r="A1" s="29" t="s">
        <v>17</v>
      </c>
      <c r="B1" s="29"/>
      <c r="C1" s="29"/>
      <c r="D1" s="16" t="s">
        <v>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2"/>
      <c r="U1" s="92"/>
      <c r="V1" s="9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5"/>
      <c r="BD1" s="29"/>
      <c r="BE1" s="29"/>
      <c r="BF1" s="3"/>
      <c r="BG1" s="3"/>
      <c r="BH1" s="3"/>
      <c r="BI1" s="3"/>
      <c r="BJ1" s="3"/>
      <c r="BK1" s="3"/>
      <c r="BL1" s="3"/>
      <c r="BM1" s="29"/>
      <c r="BN1" s="28"/>
      <c r="BO1" s="28"/>
      <c r="BP1" s="28"/>
      <c r="BQ1" s="24"/>
      <c r="BR1" s="24"/>
      <c r="BS1" s="24"/>
      <c r="BT1" s="28"/>
      <c r="BU1" s="28"/>
      <c r="BV1" s="28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K1" s="64"/>
    </row>
    <row r="2" spans="1:120" s="1" customFormat="1" ht="16.5" customHeight="1" x14ac:dyDescent="0.25">
      <c r="A2" s="29" t="s">
        <v>16</v>
      </c>
      <c r="B2" s="29"/>
      <c r="C2" s="29"/>
      <c r="D2" s="4" t="s">
        <v>71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93"/>
      <c r="U2" s="93"/>
      <c r="V2" s="93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35"/>
      <c r="BD2" s="29"/>
      <c r="BE2" s="29"/>
      <c r="BF2" s="4"/>
      <c r="BG2" s="4"/>
      <c r="BH2" s="4"/>
      <c r="BI2" s="4"/>
      <c r="BJ2" s="4"/>
      <c r="BK2" s="4"/>
      <c r="BL2" s="4"/>
      <c r="BM2" s="29"/>
      <c r="BN2" s="28"/>
      <c r="BO2" s="28"/>
      <c r="BP2" s="28"/>
      <c r="BQ2" s="24"/>
      <c r="BR2" s="24"/>
      <c r="BS2" s="24"/>
      <c r="BT2" s="28"/>
      <c r="BU2" s="28"/>
      <c r="BV2" s="28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K2" s="64"/>
    </row>
    <row r="3" spans="1:120" s="1" customFormat="1" ht="16.5" customHeight="1" x14ac:dyDescent="0.25">
      <c r="A3" s="29" t="s">
        <v>15</v>
      </c>
      <c r="B3" s="29"/>
      <c r="C3" s="29"/>
      <c r="D3" s="4" t="s">
        <v>72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93"/>
      <c r="U3" s="93"/>
      <c r="V3" s="93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35"/>
      <c r="BD3" s="29"/>
      <c r="BE3" s="29"/>
      <c r="BF3" s="4"/>
      <c r="BG3" s="4"/>
      <c r="BH3" s="4"/>
      <c r="BI3" s="4"/>
      <c r="BJ3" s="4"/>
      <c r="BK3" s="4"/>
      <c r="BL3" s="4"/>
      <c r="BM3" s="29"/>
      <c r="BN3" s="28"/>
      <c r="BO3" s="28"/>
      <c r="BP3" s="28"/>
      <c r="BQ3" s="24"/>
      <c r="BR3" s="24"/>
      <c r="BS3" s="24"/>
      <c r="BT3" s="28"/>
      <c r="BU3" s="28"/>
      <c r="BV3" s="28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K3" s="64"/>
    </row>
    <row r="4" spans="1:120" s="1" customFormat="1" ht="16.5" customHeight="1" x14ac:dyDescent="0.2">
      <c r="A4" s="29" t="s">
        <v>14</v>
      </c>
      <c r="B4" s="29"/>
      <c r="C4" s="2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94"/>
      <c r="U4" s="94"/>
      <c r="V4" s="94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35"/>
      <c r="BD4" s="29"/>
      <c r="BE4" s="29"/>
      <c r="BF4" s="7"/>
      <c r="BG4" s="7"/>
      <c r="BH4" s="7"/>
      <c r="BI4" s="7"/>
      <c r="BJ4" s="7"/>
      <c r="BK4" s="7"/>
      <c r="BL4" s="7"/>
      <c r="BM4" s="29"/>
      <c r="BN4" s="28"/>
      <c r="BO4" s="24"/>
      <c r="BP4" s="24"/>
      <c r="BQ4" s="24"/>
      <c r="BR4" s="24"/>
      <c r="BS4" s="24"/>
      <c r="BT4" s="28"/>
      <c r="BU4" s="28"/>
      <c r="BV4" s="28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K4" s="64"/>
    </row>
    <row r="5" spans="1:120" s="1" customFormat="1" x14ac:dyDescent="0.2">
      <c r="A5" s="5" t="s">
        <v>69</v>
      </c>
      <c r="B5" s="20"/>
      <c r="C5" s="2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94"/>
      <c r="U5" s="94"/>
      <c r="V5" s="94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36"/>
      <c r="BD5" s="20"/>
      <c r="BE5" s="20"/>
      <c r="BF5" s="7"/>
      <c r="BG5" s="7"/>
      <c r="BH5" s="7"/>
      <c r="BI5" s="7"/>
      <c r="BJ5" s="7"/>
      <c r="BK5" s="7"/>
      <c r="BL5" s="7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K5" s="64"/>
    </row>
    <row r="6" spans="1:120" s="1" customFormat="1" ht="15.75" customHeight="1" x14ac:dyDescent="0.2">
      <c r="B6" s="46" t="s">
        <v>13</v>
      </c>
      <c r="C6" s="47"/>
      <c r="D6" s="23"/>
      <c r="E6" s="17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95"/>
      <c r="U6" s="95"/>
      <c r="V6" s="9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3"/>
      <c r="BD6" s="23"/>
      <c r="BE6" s="23"/>
      <c r="BF6" s="17"/>
      <c r="BG6" s="25"/>
      <c r="BH6" s="25"/>
      <c r="BI6" s="25"/>
      <c r="BJ6" s="17"/>
      <c r="BK6" s="25"/>
      <c r="BL6" s="25"/>
      <c r="BM6" s="30"/>
      <c r="BN6" s="23"/>
      <c r="BO6" s="23"/>
      <c r="BP6" s="23"/>
      <c r="BQ6" s="23"/>
      <c r="BR6" s="23"/>
      <c r="BS6" s="23"/>
      <c r="BT6" s="30"/>
      <c r="BU6" s="30"/>
      <c r="BV6" s="30"/>
      <c r="BW6" s="17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17"/>
      <c r="DA6" s="25"/>
      <c r="DB6" s="25"/>
      <c r="DC6" s="25"/>
      <c r="DD6" s="25"/>
      <c r="DE6" s="25"/>
      <c r="DF6" s="25"/>
      <c r="DG6" s="25"/>
      <c r="DH6" s="17"/>
      <c r="DI6" s="25"/>
      <c r="DJ6" s="25"/>
      <c r="DK6" s="25"/>
      <c r="DL6" s="17"/>
      <c r="DM6" s="17"/>
      <c r="DN6" s="17"/>
      <c r="DO6" s="17"/>
      <c r="DP6" s="17"/>
    </row>
    <row r="7" spans="1:120" s="8" customFormat="1" ht="71.25" customHeight="1" x14ac:dyDescent="0.2">
      <c r="A7" s="106" t="s">
        <v>26</v>
      </c>
      <c r="B7" s="107" t="s">
        <v>12</v>
      </c>
      <c r="C7" s="107" t="s">
        <v>50</v>
      </c>
      <c r="D7" s="82" t="s">
        <v>61</v>
      </c>
      <c r="E7" s="82" t="s">
        <v>62</v>
      </c>
      <c r="F7" s="82" t="s">
        <v>55</v>
      </c>
      <c r="G7" s="108" t="s">
        <v>26</v>
      </c>
      <c r="H7" s="104" t="s">
        <v>12</v>
      </c>
      <c r="I7" s="104" t="s">
        <v>52</v>
      </c>
      <c r="J7" s="82" t="s">
        <v>62</v>
      </c>
      <c r="K7" s="82" t="s">
        <v>62</v>
      </c>
      <c r="L7" s="82" t="s">
        <v>62</v>
      </c>
      <c r="M7" s="82" t="s">
        <v>62</v>
      </c>
      <c r="N7" s="82" t="s">
        <v>62</v>
      </c>
      <c r="O7" s="82" t="s">
        <v>63</v>
      </c>
      <c r="P7" s="82" t="s">
        <v>63</v>
      </c>
      <c r="Q7" s="82" t="s">
        <v>67</v>
      </c>
      <c r="R7" s="82" t="s">
        <v>67</v>
      </c>
      <c r="S7" s="82" t="s">
        <v>67</v>
      </c>
      <c r="T7" s="86" t="s">
        <v>26</v>
      </c>
      <c r="U7" s="85" t="s">
        <v>12</v>
      </c>
      <c r="V7" s="85" t="s">
        <v>76</v>
      </c>
      <c r="W7" s="82" t="s">
        <v>62</v>
      </c>
      <c r="X7" s="82" t="s">
        <v>62</v>
      </c>
    </row>
    <row r="8" spans="1:120" s="8" customFormat="1" ht="22.5" customHeight="1" x14ac:dyDescent="0.2">
      <c r="A8" s="106"/>
      <c r="B8" s="107"/>
      <c r="C8" s="107"/>
      <c r="D8" s="26" t="s">
        <v>53</v>
      </c>
      <c r="E8" s="26" t="s">
        <v>54</v>
      </c>
      <c r="F8" s="26" t="s">
        <v>56</v>
      </c>
      <c r="G8" s="109"/>
      <c r="H8" s="105"/>
      <c r="I8" s="105"/>
      <c r="J8" s="71" t="s">
        <v>57</v>
      </c>
      <c r="K8" s="71" t="s">
        <v>58</v>
      </c>
      <c r="L8" s="71" t="s">
        <v>59</v>
      </c>
      <c r="M8" s="71" t="s">
        <v>60</v>
      </c>
      <c r="N8" s="71" t="s">
        <v>66</v>
      </c>
      <c r="O8" s="71" t="s">
        <v>64</v>
      </c>
      <c r="P8" s="71" t="s">
        <v>65</v>
      </c>
      <c r="Q8" s="71" t="s">
        <v>56</v>
      </c>
      <c r="R8" s="71" t="s">
        <v>57</v>
      </c>
      <c r="S8" s="71" t="s">
        <v>68</v>
      </c>
      <c r="T8" s="96"/>
      <c r="U8" s="96"/>
      <c r="V8" s="96"/>
      <c r="W8" s="71" t="s">
        <v>78</v>
      </c>
      <c r="X8" s="71" t="s">
        <v>80</v>
      </c>
    </row>
    <row r="9" spans="1:120" s="1" customFormat="1" ht="12.75" customHeight="1" x14ac:dyDescent="0.2">
      <c r="A9" s="51" t="s">
        <v>11</v>
      </c>
      <c r="B9" s="52"/>
      <c r="C9" s="40">
        <f>SUM(C10:C11)</f>
        <v>0</v>
      </c>
      <c r="D9" s="12">
        <v>0</v>
      </c>
      <c r="E9" s="12">
        <v>0</v>
      </c>
      <c r="F9" s="12">
        <v>0</v>
      </c>
      <c r="G9" s="51" t="s">
        <v>11</v>
      </c>
      <c r="H9" s="52"/>
      <c r="I9" s="66">
        <f>SUM(I10:I11)</f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88" t="s">
        <v>11</v>
      </c>
      <c r="U9" s="89"/>
      <c r="V9" s="97">
        <f>SUM(V10:V13)</f>
        <v>0</v>
      </c>
      <c r="W9" s="101">
        <v>0</v>
      </c>
      <c r="X9" s="101">
        <v>0</v>
      </c>
    </row>
    <row r="10" spans="1:120" s="1" customFormat="1" ht="31.5" customHeight="1" x14ac:dyDescent="0.2">
      <c r="A10" s="38" t="s">
        <v>18</v>
      </c>
      <c r="B10" s="37" t="s">
        <v>30</v>
      </c>
      <c r="C10" s="37">
        <v>0</v>
      </c>
      <c r="D10" s="12">
        <v>0</v>
      </c>
      <c r="E10" s="12">
        <v>0</v>
      </c>
      <c r="F10" s="12">
        <v>0</v>
      </c>
      <c r="G10" s="53" t="s">
        <v>18</v>
      </c>
      <c r="H10" s="37" t="s">
        <v>30</v>
      </c>
      <c r="I10" s="67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87" t="s">
        <v>18</v>
      </c>
      <c r="U10" s="90" t="s">
        <v>30</v>
      </c>
      <c r="V10" s="90">
        <v>0</v>
      </c>
      <c r="W10" s="101">
        <v>0</v>
      </c>
      <c r="X10" s="101">
        <v>0</v>
      </c>
    </row>
    <row r="11" spans="1:120" s="1" customFormat="1" ht="27.75" customHeight="1" x14ac:dyDescent="0.2">
      <c r="A11" s="38" t="s">
        <v>22</v>
      </c>
      <c r="B11" s="37" t="s">
        <v>30</v>
      </c>
      <c r="C11" s="37">
        <v>0</v>
      </c>
      <c r="D11" s="10">
        <v>0</v>
      </c>
      <c r="E11" s="10">
        <v>0</v>
      </c>
      <c r="F11" s="10">
        <v>0</v>
      </c>
      <c r="G11" s="54" t="s">
        <v>22</v>
      </c>
      <c r="H11" s="37" t="s">
        <v>30</v>
      </c>
      <c r="I11" s="67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87" t="s">
        <v>22</v>
      </c>
      <c r="U11" s="90" t="s">
        <v>30</v>
      </c>
      <c r="V11" s="90">
        <v>0</v>
      </c>
      <c r="W11" s="101">
        <v>0</v>
      </c>
      <c r="X11" s="101">
        <v>0</v>
      </c>
    </row>
    <row r="12" spans="1:120" s="1" customFormat="1" ht="23.85" customHeight="1" x14ac:dyDescent="0.2">
      <c r="A12" s="39" t="s">
        <v>10</v>
      </c>
      <c r="B12" s="52"/>
      <c r="C12" s="40">
        <f>SUM(C13:C19)</f>
        <v>9.4499999999999993</v>
      </c>
      <c r="D12" s="9">
        <f>SUM(D13:D19)</f>
        <v>16692.48</v>
      </c>
      <c r="E12" s="9">
        <f t="shared" ref="E12:F12" si="0">SUM(E13:E19)</f>
        <v>16386.3</v>
      </c>
      <c r="F12" s="9">
        <f t="shared" si="0"/>
        <v>11532.779999999999</v>
      </c>
      <c r="G12" s="55" t="s">
        <v>10</v>
      </c>
      <c r="H12" s="52"/>
      <c r="I12" s="66">
        <f>SUM(I13:I19)</f>
        <v>9.4499999999999993</v>
      </c>
      <c r="J12" s="72">
        <f>SUM(J13:J19)</f>
        <v>37115.82</v>
      </c>
      <c r="K12" s="72">
        <f t="shared" ref="K12:O12" si="1">SUM(K13:K19)</f>
        <v>38306.519999999997</v>
      </c>
      <c r="L12" s="72">
        <f t="shared" si="1"/>
        <v>15876</v>
      </c>
      <c r="M12" s="72">
        <f t="shared" si="1"/>
        <v>16034.76</v>
      </c>
      <c r="N12" s="72">
        <f t="shared" si="1"/>
        <v>66769.919999999984</v>
      </c>
      <c r="O12" s="72">
        <f t="shared" si="1"/>
        <v>43545.599999999999</v>
      </c>
      <c r="P12" s="72">
        <f>SUM(P13:P19)</f>
        <v>58888.619999999995</v>
      </c>
      <c r="Q12" s="72">
        <f>SUM(Q13:Q19)</f>
        <v>11997.720000000001</v>
      </c>
      <c r="R12" s="72">
        <f>SUM(R13:R19)</f>
        <v>7813.2600000000011</v>
      </c>
      <c r="S12" s="72">
        <f>SUM(S13:S19)</f>
        <v>11770.92</v>
      </c>
      <c r="T12" s="87"/>
      <c r="U12" s="90"/>
      <c r="V12" s="90"/>
      <c r="W12" s="101"/>
      <c r="X12" s="101"/>
    </row>
    <row r="13" spans="1:120" s="1" customFormat="1" ht="23.25" customHeight="1" x14ac:dyDescent="0.2">
      <c r="A13" s="38" t="s">
        <v>31</v>
      </c>
      <c r="B13" s="37" t="s">
        <v>19</v>
      </c>
      <c r="C13" s="37">
        <v>0.39</v>
      </c>
      <c r="D13" s="10">
        <f>$C$13*12*D36</f>
        <v>688.89599999999996</v>
      </c>
      <c r="E13" s="10">
        <f>$C$13*12*E36</f>
        <v>676.26</v>
      </c>
      <c r="F13" s="10">
        <f>$C$13*12*F36</f>
        <v>475.95599999999996</v>
      </c>
      <c r="G13" s="53" t="s">
        <v>31</v>
      </c>
      <c r="H13" s="37" t="s">
        <v>19</v>
      </c>
      <c r="I13" s="67">
        <v>0.39</v>
      </c>
      <c r="J13" s="73">
        <f>$I$13*12*J36</f>
        <v>1531.7639999999999</v>
      </c>
      <c r="K13" s="73">
        <f t="shared" ref="K13:O13" si="2">$I$13*12*K36</f>
        <v>1580.904</v>
      </c>
      <c r="L13" s="73">
        <f t="shared" si="2"/>
        <v>655.19999999999993</v>
      </c>
      <c r="M13" s="73">
        <f t="shared" si="2"/>
        <v>661.75199999999995</v>
      </c>
      <c r="N13" s="73">
        <f t="shared" si="2"/>
        <v>2755.5839999999998</v>
      </c>
      <c r="O13" s="73">
        <f t="shared" si="2"/>
        <v>1797.12</v>
      </c>
      <c r="P13" s="73">
        <f>$I$13*12*P36</f>
        <v>2430.3239999999996</v>
      </c>
      <c r="Q13" s="73">
        <f>$I$13*12*Q36</f>
        <v>495.14399999999995</v>
      </c>
      <c r="R13" s="73">
        <f>$I$13*12*R36</f>
        <v>322.452</v>
      </c>
      <c r="S13" s="73">
        <f>$I$13*12*S36</f>
        <v>485.78399999999993</v>
      </c>
      <c r="T13" s="87"/>
      <c r="U13" s="90"/>
      <c r="V13" s="90"/>
      <c r="W13" s="101"/>
      <c r="X13" s="101"/>
    </row>
    <row r="14" spans="1:120" s="1" customFormat="1" ht="30" customHeight="1" x14ac:dyDescent="0.2">
      <c r="A14" s="38" t="s">
        <v>32</v>
      </c>
      <c r="B14" s="37" t="s">
        <v>9</v>
      </c>
      <c r="C14" s="37">
        <v>0.7</v>
      </c>
      <c r="D14" s="10">
        <f>$C$14*12*D36</f>
        <v>1236.4799999999998</v>
      </c>
      <c r="E14" s="10">
        <f>$C$14*12*E36</f>
        <v>1213.7999999999997</v>
      </c>
      <c r="F14" s="10">
        <f>$C$14*12*F36</f>
        <v>854.27999999999986</v>
      </c>
      <c r="G14" s="53" t="s">
        <v>32</v>
      </c>
      <c r="H14" s="37" t="s">
        <v>9</v>
      </c>
      <c r="I14" s="67">
        <v>0.7</v>
      </c>
      <c r="J14" s="73">
        <f>$I$14*12*J36</f>
        <v>2749.3199999999997</v>
      </c>
      <c r="K14" s="73">
        <f t="shared" ref="K14:O14" si="3">$I$14*12*K36</f>
        <v>2837.5199999999995</v>
      </c>
      <c r="L14" s="73">
        <f t="shared" si="3"/>
        <v>1175.9999999999998</v>
      </c>
      <c r="M14" s="73">
        <f t="shared" si="3"/>
        <v>1187.7599999999998</v>
      </c>
      <c r="N14" s="73">
        <f t="shared" si="3"/>
        <v>4945.9199999999992</v>
      </c>
      <c r="O14" s="73">
        <f t="shared" si="3"/>
        <v>3225.5999999999995</v>
      </c>
      <c r="P14" s="73">
        <f>$I$14*12*P36</f>
        <v>4362.119999999999</v>
      </c>
      <c r="Q14" s="73">
        <f>$I$14*12*Q36</f>
        <v>888.7199999999998</v>
      </c>
      <c r="R14" s="73">
        <f>$I$14*12*R36</f>
        <v>578.76</v>
      </c>
      <c r="S14" s="73">
        <f>$I$14*12*S36</f>
        <v>871.91999999999985</v>
      </c>
      <c r="T14" s="88" t="s">
        <v>10</v>
      </c>
      <c r="U14" s="89"/>
      <c r="V14" s="97">
        <f>SUM(V15:V21)</f>
        <v>9.58</v>
      </c>
      <c r="W14" s="102">
        <f>SUM(W15:W21)</f>
        <v>160162.272</v>
      </c>
      <c r="X14" s="102">
        <f>SUM(X15:X21)</f>
        <v>68286.239999999991</v>
      </c>
    </row>
    <row r="15" spans="1:120" s="1" customFormat="1" ht="32.25" customHeight="1" x14ac:dyDescent="0.2">
      <c r="A15" s="38" t="s">
        <v>33</v>
      </c>
      <c r="B15" s="37" t="s">
        <v>20</v>
      </c>
      <c r="C15" s="37">
        <v>0.38</v>
      </c>
      <c r="D15" s="10">
        <f>$C$15*12*D36</f>
        <v>671.23199999999997</v>
      </c>
      <c r="E15" s="10">
        <f>$C$15*12*E36</f>
        <v>658.92000000000007</v>
      </c>
      <c r="F15" s="10">
        <f>$C$15*12*F36</f>
        <v>463.75200000000007</v>
      </c>
      <c r="G15" s="53" t="s">
        <v>33</v>
      </c>
      <c r="H15" s="37" t="s">
        <v>20</v>
      </c>
      <c r="I15" s="67">
        <v>0.38</v>
      </c>
      <c r="J15" s="73">
        <f>$I$15*12*J36</f>
        <v>1492.4880000000003</v>
      </c>
      <c r="K15" s="73">
        <f t="shared" ref="K15:O15" si="4">$I$15*12*K36</f>
        <v>1540.3680000000002</v>
      </c>
      <c r="L15" s="73">
        <f t="shared" si="4"/>
        <v>638.40000000000009</v>
      </c>
      <c r="M15" s="73">
        <f t="shared" si="4"/>
        <v>644.78400000000011</v>
      </c>
      <c r="N15" s="73">
        <f t="shared" si="4"/>
        <v>2684.9279999999999</v>
      </c>
      <c r="O15" s="73">
        <f t="shared" si="4"/>
        <v>1751.0400000000002</v>
      </c>
      <c r="P15" s="73">
        <f>$I$15*12*P36</f>
        <v>2368.0080000000003</v>
      </c>
      <c r="Q15" s="73">
        <f>$I$15*12*Q36</f>
        <v>482.44800000000004</v>
      </c>
      <c r="R15" s="73">
        <f>$I$15*12*R36</f>
        <v>314.18400000000008</v>
      </c>
      <c r="S15" s="73">
        <f>$I$15*12*S36</f>
        <v>473.32800000000003</v>
      </c>
      <c r="T15" s="87" t="s">
        <v>31</v>
      </c>
      <c r="U15" s="90" t="s">
        <v>19</v>
      </c>
      <c r="V15" s="90">
        <v>0.39</v>
      </c>
      <c r="W15" s="101">
        <f>$V$15*12*W36</f>
        <v>6520.1759999999995</v>
      </c>
      <c r="X15" s="101">
        <f>$V$15*12*X36</f>
        <v>2779.9199999999996</v>
      </c>
    </row>
    <row r="16" spans="1:120" s="1" customFormat="1" ht="57.75" customHeight="1" x14ac:dyDescent="0.2">
      <c r="A16" s="41" t="s">
        <v>34</v>
      </c>
      <c r="B16" s="57" t="s">
        <v>8</v>
      </c>
      <c r="C16" s="37">
        <v>0.54</v>
      </c>
      <c r="D16" s="10">
        <f>$C$16*12*D36</f>
        <v>953.85599999999999</v>
      </c>
      <c r="E16" s="10">
        <f>$C$16*12*E36</f>
        <v>936.36</v>
      </c>
      <c r="F16" s="10">
        <f>$C$16*12*F36</f>
        <v>659.01600000000008</v>
      </c>
      <c r="G16" s="56" t="s">
        <v>34</v>
      </c>
      <c r="H16" s="57" t="s">
        <v>8</v>
      </c>
      <c r="I16" s="67">
        <v>0.54</v>
      </c>
      <c r="J16" s="73">
        <f>$I$16*12*J36</f>
        <v>2120.904</v>
      </c>
      <c r="K16" s="73">
        <f t="shared" ref="K16:O16" si="5">$I$16*12*K36</f>
        <v>2188.9440000000004</v>
      </c>
      <c r="L16" s="73">
        <f t="shared" si="5"/>
        <v>907.2</v>
      </c>
      <c r="M16" s="73">
        <f t="shared" si="5"/>
        <v>916.27200000000005</v>
      </c>
      <c r="N16" s="73">
        <f t="shared" si="5"/>
        <v>3815.424</v>
      </c>
      <c r="O16" s="73">
        <f t="shared" si="5"/>
        <v>2488.3200000000002</v>
      </c>
      <c r="P16" s="73">
        <f>$I$16*12*P36</f>
        <v>3365.0639999999999</v>
      </c>
      <c r="Q16" s="73">
        <f>$I$16*12*Q36</f>
        <v>685.58400000000006</v>
      </c>
      <c r="R16" s="73">
        <f>$I$16*12*R36</f>
        <v>446.47200000000009</v>
      </c>
      <c r="S16" s="73">
        <f>$I$16*12*S36</f>
        <v>672.62400000000002</v>
      </c>
      <c r="T16" s="87" t="s">
        <v>32</v>
      </c>
      <c r="U16" s="90" t="s">
        <v>9</v>
      </c>
      <c r="V16" s="90">
        <v>0.71</v>
      </c>
      <c r="W16" s="101">
        <f>$V$16*12*W36</f>
        <v>11870.064</v>
      </c>
      <c r="X16" s="101">
        <f>$V$16*12*X36</f>
        <v>5060.88</v>
      </c>
    </row>
    <row r="17" spans="1:24" s="1" customFormat="1" ht="38.25" customHeight="1" x14ac:dyDescent="0.2">
      <c r="A17" s="38" t="s">
        <v>35</v>
      </c>
      <c r="B17" s="37" t="s">
        <v>27</v>
      </c>
      <c r="C17" s="37">
        <v>0.06</v>
      </c>
      <c r="D17" s="10">
        <f>$C$17*12*D36</f>
        <v>105.98399999999999</v>
      </c>
      <c r="E17" s="10">
        <f>$C$17*12*E36</f>
        <v>104.03999999999999</v>
      </c>
      <c r="F17" s="10">
        <f>$C$17*12*F36</f>
        <v>73.224000000000004</v>
      </c>
      <c r="G17" s="54" t="s">
        <v>35</v>
      </c>
      <c r="H17" s="37" t="s">
        <v>27</v>
      </c>
      <c r="I17" s="67">
        <v>0.06</v>
      </c>
      <c r="J17" s="73">
        <f>$I$17*12*J36</f>
        <v>235.65600000000001</v>
      </c>
      <c r="K17" s="73">
        <f t="shared" ref="K17:O17" si="6">$I$17*12*K36</f>
        <v>243.21600000000001</v>
      </c>
      <c r="L17" s="73">
        <f t="shared" si="6"/>
        <v>100.8</v>
      </c>
      <c r="M17" s="73">
        <f t="shared" si="6"/>
        <v>101.80800000000001</v>
      </c>
      <c r="N17" s="73">
        <f t="shared" si="6"/>
        <v>423.93599999999998</v>
      </c>
      <c r="O17" s="73">
        <f t="shared" si="6"/>
        <v>276.48</v>
      </c>
      <c r="P17" s="73">
        <f>$I$17*12*P36</f>
        <v>373.89599999999996</v>
      </c>
      <c r="Q17" s="73">
        <f>$I$17*12*Q36</f>
        <v>76.176000000000002</v>
      </c>
      <c r="R17" s="73">
        <f>$I$17*12*R36</f>
        <v>49.608000000000004</v>
      </c>
      <c r="S17" s="73">
        <f>$I$17*12*S36</f>
        <v>74.73599999999999</v>
      </c>
      <c r="T17" s="87" t="s">
        <v>33</v>
      </c>
      <c r="U17" s="90" t="s">
        <v>20</v>
      </c>
      <c r="V17" s="90">
        <v>0.43</v>
      </c>
      <c r="W17" s="101">
        <f>$V$17*W36*12</f>
        <v>7188.9120000000003</v>
      </c>
      <c r="X17" s="101">
        <f>$V$17*X36*12</f>
        <v>3065.04</v>
      </c>
    </row>
    <row r="18" spans="1:24" s="1" customFormat="1" ht="36" x14ac:dyDescent="0.2">
      <c r="A18" s="38" t="s">
        <v>36</v>
      </c>
      <c r="B18" s="58" t="s">
        <v>37</v>
      </c>
      <c r="C18" s="37">
        <v>3.34</v>
      </c>
      <c r="D18" s="10">
        <f>$C$18*12*D36</f>
        <v>5899.7759999999989</v>
      </c>
      <c r="E18" s="10">
        <f>$C$18*12*E36</f>
        <v>5791.5599999999995</v>
      </c>
      <c r="F18" s="10">
        <f>$C$18*12*F36</f>
        <v>4076.136</v>
      </c>
      <c r="G18" s="53" t="s">
        <v>36</v>
      </c>
      <c r="H18" s="58" t="s">
        <v>37</v>
      </c>
      <c r="I18" s="67">
        <v>3.34</v>
      </c>
      <c r="J18" s="73">
        <f>$I$18*12*J36</f>
        <v>13118.183999999999</v>
      </c>
      <c r="K18" s="73">
        <f t="shared" ref="K18:O18" si="7">$I$18*12*K36</f>
        <v>13539.023999999999</v>
      </c>
      <c r="L18" s="73">
        <f t="shared" si="7"/>
        <v>5611.2</v>
      </c>
      <c r="M18" s="73">
        <f t="shared" si="7"/>
        <v>5667.3119999999999</v>
      </c>
      <c r="N18" s="73">
        <f t="shared" si="7"/>
        <v>23599.103999999996</v>
      </c>
      <c r="O18" s="73">
        <f t="shared" si="7"/>
        <v>15390.72</v>
      </c>
      <c r="P18" s="73">
        <f>$I$18*12*P36</f>
        <v>20813.543999999998</v>
      </c>
      <c r="Q18" s="73">
        <f>$I$18*12*Q36</f>
        <v>4240.4639999999999</v>
      </c>
      <c r="R18" s="73">
        <f>$I$18*12*R36</f>
        <v>2761.5120000000002</v>
      </c>
      <c r="S18" s="73">
        <f>$I$18*12*S36</f>
        <v>4160.3040000000001</v>
      </c>
      <c r="T18" s="87" t="s">
        <v>34</v>
      </c>
      <c r="U18" s="89" t="s">
        <v>8</v>
      </c>
      <c r="V18" s="90">
        <v>0.56999999999999995</v>
      </c>
      <c r="W18" s="101">
        <f>$V$18*12*W36</f>
        <v>9529.4879999999994</v>
      </c>
      <c r="X18" s="101">
        <f>$V$18*12*X36</f>
        <v>4062.96</v>
      </c>
    </row>
    <row r="19" spans="1:24" s="31" customFormat="1" ht="12.75" customHeight="1" x14ac:dyDescent="0.2">
      <c r="A19" s="38" t="s">
        <v>38</v>
      </c>
      <c r="B19" s="37" t="s">
        <v>3</v>
      </c>
      <c r="C19" s="37">
        <v>4.04</v>
      </c>
      <c r="D19" s="10">
        <f>$C$19*12*D36</f>
        <v>7136.2560000000003</v>
      </c>
      <c r="E19" s="10">
        <f>$C$19*12*E36</f>
        <v>7005.3600000000006</v>
      </c>
      <c r="F19" s="10">
        <f>$C$19*12*F36</f>
        <v>4930.4160000000002</v>
      </c>
      <c r="G19" s="53" t="s">
        <v>38</v>
      </c>
      <c r="H19" s="37" t="s">
        <v>3</v>
      </c>
      <c r="I19" s="67">
        <v>4.04</v>
      </c>
      <c r="J19" s="73">
        <f>$I$19*J36*12</f>
        <v>15867.504000000001</v>
      </c>
      <c r="K19" s="73">
        <f t="shared" ref="K19:O19" si="8">$I$19*K36*12</f>
        <v>16376.544</v>
      </c>
      <c r="L19" s="73">
        <f t="shared" si="8"/>
        <v>6787.2000000000007</v>
      </c>
      <c r="M19" s="73">
        <f t="shared" si="8"/>
        <v>6855.0720000000001</v>
      </c>
      <c r="N19" s="73">
        <f t="shared" si="8"/>
        <v>28545.023999999998</v>
      </c>
      <c r="O19" s="73">
        <f t="shared" si="8"/>
        <v>18616.32</v>
      </c>
      <c r="P19" s="73">
        <f>$I$19*P36*12</f>
        <v>25175.663999999997</v>
      </c>
      <c r="Q19" s="73">
        <f>$I$19*Q36*12</f>
        <v>5129.1840000000002</v>
      </c>
      <c r="R19" s="73">
        <f>$I$19*R36*12</f>
        <v>3340.2720000000008</v>
      </c>
      <c r="S19" s="73">
        <f>$I$19*S36*12</f>
        <v>5032.2240000000002</v>
      </c>
      <c r="T19" s="87" t="s">
        <v>35</v>
      </c>
      <c r="U19" s="90" t="s">
        <v>27</v>
      </c>
      <c r="V19" s="90">
        <v>0.1</v>
      </c>
      <c r="W19" s="101">
        <f>$V$19*12*W36</f>
        <v>1671.8400000000004</v>
      </c>
      <c r="X19" s="101">
        <f>$V$19*12*X36</f>
        <v>712.80000000000007</v>
      </c>
    </row>
    <row r="20" spans="1:24" s="31" customFormat="1" ht="12.75" customHeight="1" x14ac:dyDescent="0.2">
      <c r="A20" s="41"/>
      <c r="B20" s="37"/>
      <c r="C20" s="37"/>
      <c r="D20" s="10"/>
      <c r="E20" s="10"/>
      <c r="F20" s="10"/>
      <c r="G20" s="61"/>
      <c r="H20" s="37"/>
      <c r="I20" s="67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87" t="s">
        <v>36</v>
      </c>
      <c r="U20" s="90" t="s">
        <v>37</v>
      </c>
      <c r="V20" s="90">
        <v>3.34</v>
      </c>
      <c r="W20" s="101">
        <f>$V$20*12*W36</f>
        <v>55839.455999999998</v>
      </c>
      <c r="X20" s="101">
        <f>$V$20*12*X36</f>
        <v>23807.52</v>
      </c>
    </row>
    <row r="21" spans="1:24" s="31" customFormat="1" ht="12.75" customHeight="1" x14ac:dyDescent="0.2">
      <c r="A21" s="41"/>
      <c r="B21" s="37"/>
      <c r="C21" s="37"/>
      <c r="D21" s="10"/>
      <c r="E21" s="10"/>
      <c r="F21" s="10"/>
      <c r="G21" s="61"/>
      <c r="H21" s="37"/>
      <c r="I21" s="67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87" t="s">
        <v>38</v>
      </c>
      <c r="U21" s="90" t="s">
        <v>3</v>
      </c>
      <c r="V21" s="90">
        <v>4.04</v>
      </c>
      <c r="W21" s="101">
        <f>$V$21*12*W36</f>
        <v>67542.33600000001</v>
      </c>
      <c r="X21" s="101">
        <f>$V$21*12*X36</f>
        <v>28797.120000000003</v>
      </c>
    </row>
    <row r="22" spans="1:24" s="1" customFormat="1" ht="27" customHeight="1" x14ac:dyDescent="0.2">
      <c r="A22" s="39" t="s">
        <v>7</v>
      </c>
      <c r="B22" s="52"/>
      <c r="C22" s="42">
        <f>SUM(C23:C25)</f>
        <v>3.36</v>
      </c>
      <c r="D22" s="11">
        <f>SUM(D23:D25)</f>
        <v>5935.1039999999994</v>
      </c>
      <c r="E22" s="11">
        <f t="shared" ref="E22:F22" si="9">SUM(E23:E25)</f>
        <v>5826.24</v>
      </c>
      <c r="F22" s="11">
        <f t="shared" si="9"/>
        <v>4100.5439999999999</v>
      </c>
      <c r="G22" s="55" t="s">
        <v>7</v>
      </c>
      <c r="H22" s="52"/>
      <c r="I22" s="68">
        <f>SUM(I23:I25)</f>
        <v>2.66</v>
      </c>
      <c r="J22" s="74">
        <f>SUM(J23:J25)</f>
        <v>10447.415999999999</v>
      </c>
      <c r="K22" s="74">
        <f t="shared" ref="K22:O22" si="10">SUM(K23:K25)</f>
        <v>10782.576000000001</v>
      </c>
      <c r="L22" s="74">
        <f t="shared" si="10"/>
        <v>4468.7999999999993</v>
      </c>
      <c r="M22" s="74">
        <f t="shared" si="10"/>
        <v>4513.4879999999994</v>
      </c>
      <c r="N22" s="74">
        <f t="shared" si="10"/>
        <v>18794.495999999999</v>
      </c>
      <c r="O22" s="74">
        <f t="shared" si="10"/>
        <v>12257.279999999999</v>
      </c>
      <c r="P22" s="74">
        <f>SUM(P23:P25)</f>
        <v>16576.055999999997</v>
      </c>
      <c r="Q22" s="74">
        <f>SUM(Q23:Q25)</f>
        <v>3377.1359999999995</v>
      </c>
      <c r="R22" s="74">
        <f>SUM(R23:R25)</f>
        <v>2199.288</v>
      </c>
      <c r="S22" s="74">
        <f>SUM(S23:S25)</f>
        <v>3313.2959999999998</v>
      </c>
      <c r="T22" s="88" t="s">
        <v>7</v>
      </c>
      <c r="U22" s="89"/>
      <c r="V22" s="98">
        <f>SUM(V23:V25)</f>
        <v>2.3200000000000003</v>
      </c>
      <c r="W22" s="103">
        <f>W23+W24+W25</f>
        <v>38786.688000000002</v>
      </c>
      <c r="X22" s="103">
        <f>X23+X24+X25</f>
        <v>16536.96</v>
      </c>
    </row>
    <row r="23" spans="1:24" s="1" customFormat="1" ht="36" customHeight="1" x14ac:dyDescent="0.2">
      <c r="A23" s="38" t="s">
        <v>39</v>
      </c>
      <c r="B23" s="37" t="s">
        <v>3</v>
      </c>
      <c r="C23" s="37">
        <v>1.1100000000000001</v>
      </c>
      <c r="D23" s="10">
        <f>$C$23*12*D36</f>
        <v>1960.704</v>
      </c>
      <c r="E23" s="10">
        <f>$C$23*12*E36</f>
        <v>1924.74</v>
      </c>
      <c r="F23" s="10">
        <f>$C$23*12*F36</f>
        <v>1354.644</v>
      </c>
      <c r="G23" s="54" t="s">
        <v>39</v>
      </c>
      <c r="H23" s="37" t="s">
        <v>3</v>
      </c>
      <c r="I23" s="67">
        <v>1.1100000000000001</v>
      </c>
      <c r="J23" s="73">
        <f>$I$23*12*J36</f>
        <v>4359.6360000000004</v>
      </c>
      <c r="K23" s="73">
        <f t="shared" ref="K23:O23" si="11">$I$23*12*K36</f>
        <v>4499.4960000000001</v>
      </c>
      <c r="L23" s="73">
        <f t="shared" si="11"/>
        <v>1864.8</v>
      </c>
      <c r="M23" s="73">
        <f t="shared" si="11"/>
        <v>1883.4480000000001</v>
      </c>
      <c r="N23" s="73">
        <f t="shared" si="11"/>
        <v>7842.8159999999998</v>
      </c>
      <c r="O23" s="73">
        <f t="shared" si="11"/>
        <v>5114.88</v>
      </c>
      <c r="P23" s="73">
        <f>$I$23*12*P36</f>
        <v>6917.0759999999991</v>
      </c>
      <c r="Q23" s="73">
        <f>$I$23*12*Q36</f>
        <v>1409.2560000000001</v>
      </c>
      <c r="R23" s="73">
        <f>$I$23*12*R36</f>
        <v>917.74800000000005</v>
      </c>
      <c r="S23" s="73">
        <f>$I$23*12*S36</f>
        <v>1382.616</v>
      </c>
      <c r="T23" s="87" t="s">
        <v>39</v>
      </c>
      <c r="U23" s="90" t="s">
        <v>3</v>
      </c>
      <c r="V23" s="90">
        <v>1.1299999999999999</v>
      </c>
      <c r="W23" s="101">
        <f>$V$23*12*W36</f>
        <v>18891.791999999998</v>
      </c>
      <c r="X23" s="101">
        <f>$V$23*12*X36</f>
        <v>8054.6399999999994</v>
      </c>
    </row>
    <row r="24" spans="1:24" s="1" customFormat="1" ht="71.25" customHeight="1" x14ac:dyDescent="0.2">
      <c r="A24" s="38" t="s">
        <v>40</v>
      </c>
      <c r="B24" s="57" t="s">
        <v>6</v>
      </c>
      <c r="C24" s="37">
        <v>0.14000000000000001</v>
      </c>
      <c r="D24" s="10">
        <f>$C$24*12*D36</f>
        <v>247.29599999999999</v>
      </c>
      <c r="E24" s="10">
        <f>$C$24*12*E36</f>
        <v>242.76000000000002</v>
      </c>
      <c r="F24" s="10">
        <f>$C$24*12*F36</f>
        <v>170.85600000000002</v>
      </c>
      <c r="G24" s="54" t="s">
        <v>40</v>
      </c>
      <c r="H24" s="57" t="s">
        <v>6</v>
      </c>
      <c r="I24" s="67">
        <v>0.14000000000000001</v>
      </c>
      <c r="J24" s="73">
        <f>$I$24*12*J36</f>
        <v>549.86400000000003</v>
      </c>
      <c r="K24" s="73">
        <f t="shared" ref="K24:O24" si="12">$I$24*12*K36</f>
        <v>567.50400000000002</v>
      </c>
      <c r="L24" s="73">
        <f t="shared" si="12"/>
        <v>235.20000000000002</v>
      </c>
      <c r="M24" s="73">
        <f t="shared" si="12"/>
        <v>237.55200000000002</v>
      </c>
      <c r="N24" s="73">
        <f t="shared" si="12"/>
        <v>989.18399999999997</v>
      </c>
      <c r="O24" s="73">
        <f t="shared" si="12"/>
        <v>645.12000000000012</v>
      </c>
      <c r="P24" s="73">
        <f>$I$24*12*P36</f>
        <v>872.42399999999998</v>
      </c>
      <c r="Q24" s="73">
        <f>$I$24*12*Q36</f>
        <v>177.744</v>
      </c>
      <c r="R24" s="73">
        <f>$I$24*12*R36</f>
        <v>115.75200000000002</v>
      </c>
      <c r="S24" s="73">
        <f>$I$24*12*S36</f>
        <v>174.38400000000001</v>
      </c>
      <c r="T24" s="87" t="s">
        <v>40</v>
      </c>
      <c r="U24" s="89" t="s">
        <v>6</v>
      </c>
      <c r="V24" s="90">
        <v>0.14000000000000001</v>
      </c>
      <c r="W24" s="101">
        <f>$V$24*12*W36</f>
        <v>2340.5760000000005</v>
      </c>
      <c r="X24" s="101">
        <f>$V$24*12*X36</f>
        <v>997.92000000000007</v>
      </c>
    </row>
    <row r="25" spans="1:24" s="1" customFormat="1" ht="112.5" customHeight="1" x14ac:dyDescent="0.2">
      <c r="A25" s="38" t="s">
        <v>41</v>
      </c>
      <c r="B25" s="37" t="s">
        <v>5</v>
      </c>
      <c r="C25" s="37">
        <v>2.11</v>
      </c>
      <c r="D25" s="10">
        <f>$C$25*12*D36</f>
        <v>3727.1039999999998</v>
      </c>
      <c r="E25" s="10">
        <f>$C$25*12*E36</f>
        <v>3658.7400000000002</v>
      </c>
      <c r="F25" s="10">
        <f>$C$25*12*F36</f>
        <v>2575.0440000000003</v>
      </c>
      <c r="G25" s="54" t="s">
        <v>41</v>
      </c>
      <c r="H25" s="37" t="s">
        <v>5</v>
      </c>
      <c r="I25" s="67">
        <v>1.41</v>
      </c>
      <c r="J25" s="73">
        <f>$I$25*12*J36</f>
        <v>5537.9159999999993</v>
      </c>
      <c r="K25" s="73">
        <f t="shared" ref="K25:O25" si="13">$I$25*12*K36</f>
        <v>5715.576</v>
      </c>
      <c r="L25" s="73">
        <f t="shared" si="13"/>
        <v>2368.7999999999997</v>
      </c>
      <c r="M25" s="73">
        <f t="shared" si="13"/>
        <v>2392.4879999999998</v>
      </c>
      <c r="N25" s="73">
        <f t="shared" si="13"/>
        <v>9962.4959999999974</v>
      </c>
      <c r="O25" s="73">
        <f t="shared" si="13"/>
        <v>6497.2799999999988</v>
      </c>
      <c r="P25" s="73">
        <f>$I$25*12*P36</f>
        <v>8786.5559999999987</v>
      </c>
      <c r="Q25" s="73">
        <f>$I$25*12*Q36</f>
        <v>1790.1359999999997</v>
      </c>
      <c r="R25" s="73">
        <f>$I$25*12*R36</f>
        <v>1165.788</v>
      </c>
      <c r="S25" s="73">
        <f>$I$25*12*S36</f>
        <v>1756.2959999999998</v>
      </c>
      <c r="T25" s="87" t="s">
        <v>74</v>
      </c>
      <c r="U25" s="90" t="s">
        <v>5</v>
      </c>
      <c r="V25" s="90">
        <v>1.05</v>
      </c>
      <c r="W25" s="101">
        <f>$V$25*12*W36</f>
        <v>17554.320000000003</v>
      </c>
      <c r="X25" s="101">
        <f>$V$25*12*X36</f>
        <v>7484.4000000000005</v>
      </c>
    </row>
    <row r="26" spans="1:24" s="1" customFormat="1" ht="24.75" customHeight="1" x14ac:dyDescent="0.2">
      <c r="A26" s="39" t="s">
        <v>4</v>
      </c>
      <c r="B26" s="52"/>
      <c r="C26" s="42">
        <f>SUM(C27:C31)</f>
        <v>6.46</v>
      </c>
      <c r="D26" s="27">
        <f>SUM(D27:D31)</f>
        <v>11410.943999999998</v>
      </c>
      <c r="E26" s="27">
        <f t="shared" ref="E26:F26" si="14">SUM(E27:E31)</f>
        <v>11201.64</v>
      </c>
      <c r="F26" s="27">
        <f t="shared" si="14"/>
        <v>7883.7840000000006</v>
      </c>
      <c r="G26" s="51" t="s">
        <v>4</v>
      </c>
      <c r="H26" s="52"/>
      <c r="I26" s="68">
        <f>SUM(I27:I31)</f>
        <v>4</v>
      </c>
      <c r="J26" s="75">
        <f>SUM(J27:J31)</f>
        <v>15710.400000000001</v>
      </c>
      <c r="K26" s="75">
        <f t="shared" ref="K26:O26" si="15">SUM(K27:K31)</f>
        <v>16214.4</v>
      </c>
      <c r="L26" s="75">
        <f t="shared" si="15"/>
        <v>6720</v>
      </c>
      <c r="M26" s="75">
        <f t="shared" si="15"/>
        <v>6787.1999999999989</v>
      </c>
      <c r="N26" s="75">
        <f t="shared" si="15"/>
        <v>28262.399999999998</v>
      </c>
      <c r="O26" s="75">
        <f t="shared" si="15"/>
        <v>18432</v>
      </c>
      <c r="P26" s="75">
        <f>SUM(P27:P31)</f>
        <v>24926.399999999998</v>
      </c>
      <c r="Q26" s="75">
        <f>SUM(Q27:Q31)</f>
        <v>5078.3999999999996</v>
      </c>
      <c r="R26" s="75">
        <f>SUM(R27:R31)</f>
        <v>3307.2000000000003</v>
      </c>
      <c r="S26" s="75">
        <f>SUM(S27:S31)</f>
        <v>4982.4000000000005</v>
      </c>
      <c r="T26" s="88" t="s">
        <v>4</v>
      </c>
      <c r="U26" s="89"/>
      <c r="V26" s="98">
        <f>SUM(V27:V31)</f>
        <v>7.59</v>
      </c>
      <c r="W26" s="103">
        <f>W27+W28+W29+W30+W31</f>
        <v>126892.65600000002</v>
      </c>
      <c r="X26" s="103">
        <f>X27+X28+X29+X30+X31</f>
        <v>54101.520000000011</v>
      </c>
    </row>
    <row r="27" spans="1:24" s="33" customFormat="1" ht="105" customHeight="1" x14ac:dyDescent="0.2">
      <c r="A27" s="38" t="s">
        <v>42</v>
      </c>
      <c r="B27" s="57" t="s">
        <v>43</v>
      </c>
      <c r="C27" s="37">
        <v>1.81</v>
      </c>
      <c r="D27" s="32">
        <f>$C$27*12*D36</f>
        <v>3197.1839999999997</v>
      </c>
      <c r="E27" s="32">
        <f>$C$27*12*E36</f>
        <v>3138.54</v>
      </c>
      <c r="F27" s="32">
        <f>$C$27*12*F36</f>
        <v>2208.924</v>
      </c>
      <c r="G27" s="54" t="s">
        <v>42</v>
      </c>
      <c r="H27" s="57" t="s">
        <v>43</v>
      </c>
      <c r="I27" s="67">
        <v>1.1499999999999999</v>
      </c>
      <c r="J27" s="76">
        <f>$I$27*12*J36</f>
        <v>4516.74</v>
      </c>
      <c r="K27" s="76">
        <f t="shared" ref="K27:O27" si="16">$I$27*12*K36</f>
        <v>4661.6399999999994</v>
      </c>
      <c r="L27" s="76">
        <f t="shared" si="16"/>
        <v>1931.9999999999998</v>
      </c>
      <c r="M27" s="76">
        <f t="shared" si="16"/>
        <v>1951.32</v>
      </c>
      <c r="N27" s="76">
        <f t="shared" si="16"/>
        <v>8125.4399999999987</v>
      </c>
      <c r="O27" s="76">
        <f t="shared" si="16"/>
        <v>5299.2</v>
      </c>
      <c r="P27" s="76">
        <f>$I$27*12*P36</f>
        <v>7166.3399999999992</v>
      </c>
      <c r="Q27" s="76">
        <f>$I$27*12*Q36</f>
        <v>1460.0399999999997</v>
      </c>
      <c r="R27" s="76">
        <f>$I$27*12*R36</f>
        <v>950.82</v>
      </c>
      <c r="S27" s="76">
        <f>$I$27*12*S36</f>
        <v>1432.4399999999998</v>
      </c>
      <c r="T27" s="87" t="s">
        <v>75</v>
      </c>
      <c r="U27" s="89" t="s">
        <v>43</v>
      </c>
      <c r="V27" s="90">
        <v>2.95</v>
      </c>
      <c r="W27" s="101">
        <f>$V$27*12*W36</f>
        <v>49319.280000000006</v>
      </c>
      <c r="X27" s="101">
        <f>$V$27*12*X36</f>
        <v>21027.600000000002</v>
      </c>
    </row>
    <row r="28" spans="1:24" s="1" customFormat="1" ht="63.75" customHeight="1" x14ac:dyDescent="0.2">
      <c r="A28" s="38" t="s">
        <v>44</v>
      </c>
      <c r="B28" s="57" t="s">
        <v>45</v>
      </c>
      <c r="C28" s="37">
        <v>1.48</v>
      </c>
      <c r="D28" s="32">
        <f>$C$28*12*D36</f>
        <v>2614.2719999999995</v>
      </c>
      <c r="E28" s="32">
        <f>$C$28*12*E36</f>
        <v>2566.3199999999997</v>
      </c>
      <c r="F28" s="32">
        <f>$C$28*12*F36</f>
        <v>1806.1919999999998</v>
      </c>
      <c r="G28" s="53" t="s">
        <v>44</v>
      </c>
      <c r="H28" s="57" t="s">
        <v>45</v>
      </c>
      <c r="I28" s="67">
        <v>1.48</v>
      </c>
      <c r="J28" s="76">
        <f>$I$28*12*J36</f>
        <v>5812.848</v>
      </c>
      <c r="K28" s="76">
        <f t="shared" ref="K28:O28" si="17">$I$28*12*K36</f>
        <v>5999.3279999999995</v>
      </c>
      <c r="L28" s="76">
        <f t="shared" si="17"/>
        <v>2486.3999999999996</v>
      </c>
      <c r="M28" s="76">
        <f t="shared" si="17"/>
        <v>2511.2639999999997</v>
      </c>
      <c r="N28" s="76">
        <f t="shared" si="17"/>
        <v>10457.087999999998</v>
      </c>
      <c r="O28" s="76">
        <f t="shared" si="17"/>
        <v>6819.8399999999992</v>
      </c>
      <c r="P28" s="76">
        <f>$I$28*12*P36</f>
        <v>9222.7679999999982</v>
      </c>
      <c r="Q28" s="76">
        <f>$I$28*12*Q36</f>
        <v>1879.0079999999998</v>
      </c>
      <c r="R28" s="76">
        <f>$I$28*12*R36</f>
        <v>1223.664</v>
      </c>
      <c r="S28" s="76">
        <f>$I$28*12*S36</f>
        <v>1843.4879999999998</v>
      </c>
      <c r="T28" s="87" t="s">
        <v>44</v>
      </c>
      <c r="U28" s="89" t="s">
        <v>45</v>
      </c>
      <c r="V28" s="90">
        <v>1.37</v>
      </c>
      <c r="W28" s="101">
        <f>$V$28*12*W36</f>
        <v>22904.208000000002</v>
      </c>
      <c r="X28" s="101">
        <f>$V$28*12*X36</f>
        <v>9765.36</v>
      </c>
    </row>
    <row r="29" spans="1:24" s="1" customFormat="1" ht="40.5" customHeight="1" x14ac:dyDescent="0.2">
      <c r="A29" s="38" t="s">
        <v>46</v>
      </c>
      <c r="B29" s="58" t="s">
        <v>21</v>
      </c>
      <c r="C29" s="37">
        <v>1.8</v>
      </c>
      <c r="D29" s="32">
        <f>$C$29*12*D36</f>
        <v>3179.52</v>
      </c>
      <c r="E29" s="32">
        <f>$C$29*12*E36</f>
        <v>3121.2000000000003</v>
      </c>
      <c r="F29" s="32">
        <f>$C$29*12*F36</f>
        <v>2196.7200000000003</v>
      </c>
      <c r="G29" s="53" t="s">
        <v>46</v>
      </c>
      <c r="H29" s="58" t="s">
        <v>21</v>
      </c>
      <c r="I29" s="67">
        <v>0</v>
      </c>
      <c r="J29" s="76">
        <f>$I$29*12*J36</f>
        <v>0</v>
      </c>
      <c r="K29" s="76">
        <f t="shared" ref="K29:O29" si="18">$I$29*12*K36</f>
        <v>0</v>
      </c>
      <c r="L29" s="76">
        <f t="shared" si="18"/>
        <v>0</v>
      </c>
      <c r="M29" s="76">
        <f t="shared" si="18"/>
        <v>0</v>
      </c>
      <c r="N29" s="76">
        <f t="shared" si="18"/>
        <v>0</v>
      </c>
      <c r="O29" s="76">
        <f t="shared" si="18"/>
        <v>0</v>
      </c>
      <c r="P29" s="76">
        <f>$I$29*12*P36</f>
        <v>0</v>
      </c>
      <c r="Q29" s="76">
        <f>$I$29*12*Q36</f>
        <v>0</v>
      </c>
      <c r="R29" s="76">
        <f>$I$29*12*R36</f>
        <v>0</v>
      </c>
      <c r="S29" s="76">
        <f>$I$29*12*S36</f>
        <v>0</v>
      </c>
      <c r="T29" s="87" t="s">
        <v>46</v>
      </c>
      <c r="U29" s="90" t="s">
        <v>21</v>
      </c>
      <c r="V29" s="90">
        <v>2.02</v>
      </c>
      <c r="W29" s="101">
        <f>$V$29*12*W36</f>
        <v>33771.168000000005</v>
      </c>
      <c r="X29" s="101">
        <f>$V$29*12*X36</f>
        <v>14398.560000000001</v>
      </c>
    </row>
    <row r="30" spans="1:24" s="1" customFormat="1" ht="33" customHeight="1" x14ac:dyDescent="0.2">
      <c r="A30" s="38" t="s">
        <v>47</v>
      </c>
      <c r="B30" s="37" t="s">
        <v>3</v>
      </c>
      <c r="C30" s="37">
        <v>0.99</v>
      </c>
      <c r="D30" s="32">
        <f>$C$30*12*D36</f>
        <v>1748.7359999999996</v>
      </c>
      <c r="E30" s="32">
        <f>$C$30*12*E36</f>
        <v>1716.6599999999999</v>
      </c>
      <c r="F30" s="32">
        <f>$C$30*12*F36</f>
        <v>1208.1959999999999</v>
      </c>
      <c r="G30" s="53" t="s">
        <v>47</v>
      </c>
      <c r="H30" s="37" t="s">
        <v>3</v>
      </c>
      <c r="I30" s="67">
        <v>0.99</v>
      </c>
      <c r="J30" s="76">
        <f>$I$30*12*J36</f>
        <v>3888.3239999999996</v>
      </c>
      <c r="K30" s="76">
        <f t="shared" ref="K30:O30" si="19">$I$30*12*K36</f>
        <v>4013.0639999999999</v>
      </c>
      <c r="L30" s="76">
        <f t="shared" si="19"/>
        <v>1663.1999999999998</v>
      </c>
      <c r="M30" s="76">
        <f t="shared" si="19"/>
        <v>1679.8319999999999</v>
      </c>
      <c r="N30" s="76">
        <f t="shared" si="19"/>
        <v>6994.9439999999986</v>
      </c>
      <c r="O30" s="76">
        <f t="shared" si="19"/>
        <v>4561.92</v>
      </c>
      <c r="P30" s="76">
        <f>$I$30*12*P36</f>
        <v>6169.2839999999987</v>
      </c>
      <c r="Q30" s="76">
        <f>$I$30*12*Q36</f>
        <v>1256.9039999999998</v>
      </c>
      <c r="R30" s="76">
        <f>$I$30*12*R36</f>
        <v>818.53200000000004</v>
      </c>
      <c r="S30" s="76">
        <f>$I$30*12*S36</f>
        <v>1233.1439999999998</v>
      </c>
      <c r="T30" s="87" t="s">
        <v>47</v>
      </c>
      <c r="U30" s="90" t="s">
        <v>3</v>
      </c>
      <c r="V30" s="90">
        <v>0.84</v>
      </c>
      <c r="W30" s="101">
        <f>$V$30*12*W36</f>
        <v>14043.456</v>
      </c>
      <c r="X30" s="101">
        <f>$V$30*12*X36</f>
        <v>5987.52</v>
      </c>
    </row>
    <row r="31" spans="1:24" s="1" customFormat="1" x14ac:dyDescent="0.2">
      <c r="A31" s="38" t="s">
        <v>48</v>
      </c>
      <c r="B31" s="37" t="s">
        <v>5</v>
      </c>
      <c r="C31" s="37">
        <v>0.38</v>
      </c>
      <c r="D31" s="32">
        <f>$C$31*12*D36</f>
        <v>671.23199999999997</v>
      </c>
      <c r="E31" s="32">
        <f>$C$31*12*E36</f>
        <v>658.92000000000007</v>
      </c>
      <c r="F31" s="32">
        <f>$C$31*12*F36</f>
        <v>463.75200000000007</v>
      </c>
      <c r="G31" s="53" t="s">
        <v>48</v>
      </c>
      <c r="H31" s="37" t="s">
        <v>5</v>
      </c>
      <c r="I31" s="67">
        <v>0.38</v>
      </c>
      <c r="J31" s="76">
        <f>$I$31*12*J36</f>
        <v>1492.4880000000003</v>
      </c>
      <c r="K31" s="76">
        <f t="shared" ref="K31:O31" si="20">$I$31*12*K36</f>
        <v>1540.3680000000002</v>
      </c>
      <c r="L31" s="76">
        <f t="shared" si="20"/>
        <v>638.40000000000009</v>
      </c>
      <c r="M31" s="76">
        <f t="shared" si="20"/>
        <v>644.78400000000011</v>
      </c>
      <c r="N31" s="76">
        <f t="shared" si="20"/>
        <v>2684.9279999999999</v>
      </c>
      <c r="O31" s="76">
        <f t="shared" si="20"/>
        <v>1751.0400000000002</v>
      </c>
      <c r="P31" s="76">
        <f>$I$31*12*P36</f>
        <v>2368.0080000000003</v>
      </c>
      <c r="Q31" s="76">
        <f>$I$31*12*Q36</f>
        <v>482.44800000000004</v>
      </c>
      <c r="R31" s="76">
        <f>$I$31*12*R36</f>
        <v>314.18400000000008</v>
      </c>
      <c r="S31" s="76">
        <f>$I$31*12*S36</f>
        <v>473.32800000000003</v>
      </c>
      <c r="T31" s="87" t="s">
        <v>48</v>
      </c>
      <c r="U31" s="90" t="s">
        <v>5</v>
      </c>
      <c r="V31" s="90">
        <v>0.41</v>
      </c>
      <c r="W31" s="101">
        <f>$V$31*12*W36</f>
        <v>6854.5439999999999</v>
      </c>
      <c r="X31" s="101">
        <f>$V$31*12*X36</f>
        <v>2922.48</v>
      </c>
    </row>
    <row r="32" spans="1:24" s="33" customFormat="1" ht="94.5" customHeight="1" x14ac:dyDescent="0.2">
      <c r="A32" s="48" t="s">
        <v>49</v>
      </c>
      <c r="B32" s="37" t="s">
        <v>24</v>
      </c>
      <c r="C32" s="49" t="s">
        <v>73</v>
      </c>
      <c r="D32" s="34">
        <v>2500</v>
      </c>
      <c r="E32" s="34">
        <v>2500</v>
      </c>
      <c r="F32" s="34">
        <v>2500</v>
      </c>
      <c r="G32" s="59" t="s">
        <v>49</v>
      </c>
      <c r="H32" s="37" t="s">
        <v>24</v>
      </c>
      <c r="I32" s="69" t="s">
        <v>51</v>
      </c>
      <c r="J32" s="77">
        <v>2500</v>
      </c>
      <c r="K32" s="77">
        <v>2501</v>
      </c>
      <c r="L32" s="77">
        <v>2502</v>
      </c>
      <c r="M32" s="77">
        <v>2503</v>
      </c>
      <c r="N32" s="77">
        <v>2504</v>
      </c>
      <c r="O32" s="77">
        <v>2505</v>
      </c>
      <c r="P32" s="77">
        <v>2500</v>
      </c>
      <c r="Q32" s="77">
        <v>2500</v>
      </c>
      <c r="R32" s="77">
        <v>2500</v>
      </c>
      <c r="S32" s="77">
        <v>2500</v>
      </c>
      <c r="T32" s="83" t="s">
        <v>77</v>
      </c>
      <c r="U32" s="84" t="s">
        <v>24</v>
      </c>
      <c r="V32" s="69" t="s">
        <v>79</v>
      </c>
      <c r="W32" s="101">
        <v>7500</v>
      </c>
      <c r="X32" s="101">
        <v>7500</v>
      </c>
    </row>
    <row r="33" spans="1:115" s="1" customFormat="1" x14ac:dyDescent="0.2">
      <c r="A33" s="48" t="s">
        <v>23</v>
      </c>
      <c r="B33" s="37" t="s">
        <v>25</v>
      </c>
      <c r="C33" s="42">
        <v>2.21</v>
      </c>
      <c r="D33" s="21">
        <f>$C$33*12*D36</f>
        <v>3903.7439999999997</v>
      </c>
      <c r="E33" s="21">
        <f>$C$33*12*E36</f>
        <v>3832.14</v>
      </c>
      <c r="F33" s="21">
        <f>$C$33*12*F36</f>
        <v>2697.0839999999998</v>
      </c>
      <c r="G33" s="59" t="s">
        <v>23</v>
      </c>
      <c r="H33" s="37" t="s">
        <v>25</v>
      </c>
      <c r="I33" s="68">
        <v>2.0099999999999998</v>
      </c>
      <c r="J33" s="78">
        <f>$I$33*12*J36</f>
        <v>7894.4759999999997</v>
      </c>
      <c r="K33" s="78">
        <f t="shared" ref="K33:O33" si="21">$I$33*12*K36</f>
        <v>8147.735999999999</v>
      </c>
      <c r="L33" s="78">
        <f t="shared" si="21"/>
        <v>3376.7999999999997</v>
      </c>
      <c r="M33" s="78">
        <f t="shared" si="21"/>
        <v>3410.5679999999998</v>
      </c>
      <c r="N33" s="78">
        <f t="shared" si="21"/>
        <v>14201.855999999998</v>
      </c>
      <c r="O33" s="78">
        <f t="shared" si="21"/>
        <v>9262.0799999999981</v>
      </c>
      <c r="P33" s="78">
        <f>$I$33*12*P36</f>
        <v>12525.515999999998</v>
      </c>
      <c r="Q33" s="78">
        <f>$I$33*12*Q36</f>
        <v>2551.8959999999997</v>
      </c>
      <c r="R33" s="78">
        <f>$I$33*12*R36</f>
        <v>1661.8679999999999</v>
      </c>
      <c r="S33" s="78">
        <f>$I$33*12*S36</f>
        <v>2503.6559999999995</v>
      </c>
      <c r="T33" s="99" t="s">
        <v>23</v>
      </c>
      <c r="U33" s="90" t="s">
        <v>25</v>
      </c>
      <c r="V33" s="98">
        <f>2.29+0.15</f>
        <v>2.44</v>
      </c>
      <c r="W33" s="103">
        <f>$V$33*12*W36</f>
        <v>40792.896000000001</v>
      </c>
      <c r="X33" s="103">
        <f>$V$33*12*X36</f>
        <v>17392.32</v>
      </c>
    </row>
    <row r="34" spans="1:115" s="1" customFormat="1" x14ac:dyDescent="0.2">
      <c r="A34" s="48" t="s">
        <v>28</v>
      </c>
      <c r="B34" s="37" t="s">
        <v>25</v>
      </c>
      <c r="C34" s="42">
        <v>0</v>
      </c>
      <c r="D34" s="50">
        <f>C34*12*D36</f>
        <v>0</v>
      </c>
      <c r="E34" s="50">
        <f>D34*12*E36</f>
        <v>0</v>
      </c>
      <c r="F34" s="50">
        <f>E34*12*F36</f>
        <v>0</v>
      </c>
      <c r="G34" s="59" t="s">
        <v>28</v>
      </c>
      <c r="H34" s="37" t="s">
        <v>25</v>
      </c>
      <c r="I34" s="68">
        <v>0</v>
      </c>
      <c r="J34" s="79">
        <v>0</v>
      </c>
      <c r="K34" s="79">
        <v>1</v>
      </c>
      <c r="L34" s="79">
        <v>2</v>
      </c>
      <c r="M34" s="79">
        <v>3</v>
      </c>
      <c r="N34" s="79">
        <v>4</v>
      </c>
      <c r="O34" s="79">
        <v>5</v>
      </c>
      <c r="P34" s="79">
        <v>0</v>
      </c>
      <c r="Q34" s="79">
        <v>0</v>
      </c>
      <c r="R34" s="79">
        <v>0</v>
      </c>
      <c r="S34" s="79">
        <v>0</v>
      </c>
      <c r="T34" s="99" t="s">
        <v>28</v>
      </c>
      <c r="U34" s="90" t="s">
        <v>25</v>
      </c>
      <c r="V34" s="98">
        <v>0</v>
      </c>
      <c r="W34" s="79">
        <v>0</v>
      </c>
      <c r="X34" s="79">
        <v>0</v>
      </c>
      <c r="Y34" s="110"/>
      <c r="Z34" s="110"/>
      <c r="AA34" s="110"/>
      <c r="AB34" s="110"/>
    </row>
    <row r="35" spans="1:115" s="15" customFormat="1" ht="24" x14ac:dyDescent="0.2">
      <c r="A35" s="45" t="s">
        <v>2</v>
      </c>
      <c r="B35" s="43"/>
      <c r="C35" s="43"/>
      <c r="D35" s="13">
        <f>D33+D32+D26+D22+D12+D10+D34</f>
        <v>40442.271999999997</v>
      </c>
      <c r="E35" s="13">
        <f t="shared" ref="E35:F35" si="22">E33+E32+E26+E22+E12+E10+E34</f>
        <v>39746.319999999992</v>
      </c>
      <c r="F35" s="13">
        <f t="shared" si="22"/>
        <v>28714.191999999999</v>
      </c>
      <c r="G35" s="60" t="s">
        <v>2</v>
      </c>
      <c r="H35" s="43"/>
      <c r="I35" s="60"/>
      <c r="J35" s="80">
        <f t="shared" ref="J35:S35" si="23">J33+J32+J26+J22+J12+J10+J34</f>
        <v>73668.111999999994</v>
      </c>
      <c r="K35" s="80">
        <f t="shared" si="23"/>
        <v>75953.231999999989</v>
      </c>
      <c r="L35" s="80">
        <f t="shared" si="23"/>
        <v>32945.599999999999</v>
      </c>
      <c r="M35" s="80">
        <f t="shared" si="23"/>
        <v>33252.015999999996</v>
      </c>
      <c r="N35" s="80">
        <f t="shared" si="23"/>
        <v>130536.67199999998</v>
      </c>
      <c r="O35" s="80">
        <f t="shared" si="23"/>
        <v>86006.959999999992</v>
      </c>
      <c r="P35" s="80">
        <f t="shared" si="23"/>
        <v>115416.59199999999</v>
      </c>
      <c r="Q35" s="80">
        <f t="shared" si="23"/>
        <v>25505.151999999998</v>
      </c>
      <c r="R35" s="80">
        <f t="shared" si="23"/>
        <v>17481.616000000002</v>
      </c>
      <c r="S35" s="80">
        <f t="shared" si="23"/>
        <v>25070.272000000001</v>
      </c>
      <c r="T35" s="100" t="s">
        <v>2</v>
      </c>
      <c r="U35" s="100"/>
      <c r="V35" s="100"/>
      <c r="W35" s="80">
        <f>W34+W32+W33+W26+W22+W14</f>
        <v>374134.51199999999</v>
      </c>
      <c r="X35" s="80">
        <f>X34+X32+X33+X26+X22+X14</f>
        <v>163817.04</v>
      </c>
      <c r="Y35" s="111">
        <f>X35+W35+S35+R35+Q35+P35+O35+N35+M35+L35+K35+J35+F35+E35+D35</f>
        <v>1262690.56</v>
      </c>
      <c r="Z35" s="112">
        <f>Y35/12</f>
        <v>105224.21333333333</v>
      </c>
      <c r="AA35" s="112">
        <f>Z35*5/100</f>
        <v>5261.2106666666668</v>
      </c>
      <c r="AB35" s="112"/>
    </row>
    <row r="36" spans="1:115" s="2" customFormat="1" ht="25.5" customHeight="1" x14ac:dyDescent="0.2">
      <c r="A36" s="45" t="s">
        <v>1</v>
      </c>
      <c r="B36" s="43"/>
      <c r="C36" s="44"/>
      <c r="D36" s="63">
        <v>147.19999999999999</v>
      </c>
      <c r="E36" s="63">
        <v>144.5</v>
      </c>
      <c r="F36" s="63">
        <v>101.7</v>
      </c>
      <c r="G36" s="60" t="s">
        <v>1</v>
      </c>
      <c r="H36" s="43"/>
      <c r="I36" s="70"/>
      <c r="J36" s="81">
        <v>327.3</v>
      </c>
      <c r="K36" s="81">
        <v>337.8</v>
      </c>
      <c r="L36" s="81">
        <v>140</v>
      </c>
      <c r="M36" s="81">
        <v>141.4</v>
      </c>
      <c r="N36" s="81">
        <v>588.79999999999995</v>
      </c>
      <c r="O36" s="81">
        <v>384</v>
      </c>
      <c r="P36" s="2">
        <v>519.29999999999995</v>
      </c>
      <c r="Q36" s="81">
        <v>105.8</v>
      </c>
      <c r="R36" s="81">
        <v>68.900000000000006</v>
      </c>
      <c r="S36" s="81">
        <v>103.8</v>
      </c>
      <c r="T36" s="100" t="s">
        <v>1</v>
      </c>
      <c r="U36" s="100"/>
      <c r="V36" s="86"/>
      <c r="W36" s="81">
        <v>1393.2</v>
      </c>
      <c r="X36" s="81">
        <v>594</v>
      </c>
      <c r="Y36" s="113">
        <f>X36+W36+S36+R36+Q36+P36+O36+N36+M36+L36+K36+J36+F36+E36+D36</f>
        <v>5097.7</v>
      </c>
      <c r="Z36" s="114">
        <f>Y36*70*80/100</f>
        <v>285471.2</v>
      </c>
      <c r="AA36" s="114"/>
      <c r="AB36" s="114"/>
    </row>
    <row r="37" spans="1:115" s="2" customFormat="1" ht="25.5" customHeight="1" x14ac:dyDescent="0.2">
      <c r="A37" s="45" t="s">
        <v>29</v>
      </c>
      <c r="B37" s="44"/>
      <c r="C37" s="44"/>
      <c r="D37" s="14">
        <f t="shared" ref="D37:F37" si="24">D35/12/D36</f>
        <v>22.895307971014493</v>
      </c>
      <c r="E37" s="14">
        <f t="shared" si="24"/>
        <v>22.921753171856974</v>
      </c>
      <c r="F37" s="14">
        <f t="shared" si="24"/>
        <v>23.528508685676826</v>
      </c>
      <c r="G37" s="45" t="s">
        <v>29</v>
      </c>
      <c r="H37" s="44"/>
      <c r="I37" s="70"/>
      <c r="J37" s="80">
        <f t="shared" ref="J37:S37" si="25">J35 /12/J36</f>
        <v>18.756521030654849</v>
      </c>
      <c r="K37" s="80">
        <f t="shared" si="25"/>
        <v>18.737229129662516</v>
      </c>
      <c r="L37" s="80">
        <f t="shared" si="25"/>
        <v>19.610476190476192</v>
      </c>
      <c r="M37" s="80">
        <f t="shared" si="25"/>
        <v>19.596897689768976</v>
      </c>
      <c r="N37" s="80">
        <f t="shared" si="25"/>
        <v>18.474959239130435</v>
      </c>
      <c r="O37" s="80">
        <f t="shared" si="25"/>
        <v>18.664704861111108</v>
      </c>
      <c r="P37" s="80">
        <f t="shared" si="25"/>
        <v>18.521181077090954</v>
      </c>
      <c r="Q37" s="80">
        <f t="shared" si="25"/>
        <v>20.089124133585379</v>
      </c>
      <c r="R37" s="80">
        <f t="shared" si="25"/>
        <v>21.143705853894534</v>
      </c>
      <c r="S37" s="80">
        <f t="shared" si="25"/>
        <v>20.127064868336543</v>
      </c>
      <c r="T37" s="91" t="s">
        <v>29</v>
      </c>
      <c r="U37" s="86"/>
      <c r="V37" s="86"/>
      <c r="W37" s="80">
        <f t="shared" ref="W37:X37" si="26">W35 /12/W36</f>
        <v>22.378607522250931</v>
      </c>
      <c r="X37" s="80">
        <f t="shared" si="26"/>
        <v>22.982188552188553</v>
      </c>
    </row>
    <row r="38" spans="1:115" s="2" customFormat="1" ht="15.75" customHeight="1" x14ac:dyDescent="0.2">
      <c r="A38" s="18"/>
      <c r="B38" s="22"/>
      <c r="C38" s="22"/>
      <c r="D38" s="1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94"/>
      <c r="U38" s="94"/>
      <c r="V38" s="94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2"/>
      <c r="BD38" s="22"/>
      <c r="BE38" s="22"/>
      <c r="BF38" s="7"/>
      <c r="BG38" s="7"/>
      <c r="BH38" s="7"/>
      <c r="BI38" s="7"/>
      <c r="BJ38" s="7"/>
      <c r="BK38" s="7"/>
      <c r="BL38" s="7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1"/>
      <c r="CR38" s="1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62"/>
      <c r="DE38" s="62"/>
      <c r="DF38" s="62"/>
      <c r="DG38" s="62"/>
    </row>
    <row r="39" spans="1:115" s="2" customFormat="1" ht="25.5" customHeight="1" x14ac:dyDescent="0.2">
      <c r="A39" s="18"/>
      <c r="B39" s="22"/>
      <c r="C39" s="22"/>
      <c r="D39" s="19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94"/>
      <c r="U39" s="94"/>
      <c r="V39" s="94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2"/>
      <c r="BD39" s="22"/>
      <c r="BE39" s="22"/>
      <c r="BF39" s="7"/>
      <c r="BG39" s="7"/>
      <c r="BH39" s="7"/>
      <c r="BI39" s="7"/>
      <c r="BJ39" s="7"/>
      <c r="BK39" s="7"/>
      <c r="BL39" s="7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1"/>
      <c r="CR39" s="1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</row>
    <row r="40" spans="1:115" s="1" customFormat="1" ht="12.75" customHeight="1" x14ac:dyDescent="0.2">
      <c r="A40" s="6"/>
      <c r="B40" s="20"/>
      <c r="C40" s="20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94"/>
      <c r="U40" s="94"/>
      <c r="V40" s="94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36"/>
      <c r="BD40" s="20"/>
      <c r="BE40" s="20"/>
      <c r="BF40" s="7"/>
      <c r="BG40" s="7"/>
      <c r="BH40" s="7"/>
      <c r="BI40" s="7"/>
      <c r="BJ40" s="7"/>
      <c r="BK40" s="7"/>
      <c r="BL40" s="7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K40" s="64"/>
    </row>
    <row r="41" spans="1:115" s="1" customFormat="1" ht="12.75" hidden="1" customHeight="1" x14ac:dyDescent="0.2">
      <c r="A41" s="6"/>
      <c r="B41" s="20"/>
      <c r="C41" s="2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94"/>
      <c r="U41" s="94"/>
      <c r="V41" s="94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36"/>
      <c r="BD41" s="20"/>
      <c r="BE41" s="20"/>
      <c r="BF41" s="7"/>
      <c r="BG41" s="7"/>
      <c r="BH41" s="7"/>
      <c r="BI41" s="7"/>
      <c r="BJ41" s="7"/>
      <c r="BK41" s="7"/>
      <c r="BL41" s="7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K41" s="64"/>
    </row>
    <row r="42" spans="1:115" s="1" customFormat="1" x14ac:dyDescent="0.2">
      <c r="A42" s="6"/>
      <c r="B42" s="20"/>
      <c r="C42" s="2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94"/>
      <c r="U42" s="94"/>
      <c r="V42" s="94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36"/>
      <c r="BD42" s="20"/>
      <c r="BE42" s="20"/>
      <c r="BF42" s="7"/>
      <c r="BG42" s="7"/>
      <c r="BH42" s="7"/>
      <c r="BI42" s="7"/>
      <c r="BJ42" s="7"/>
      <c r="BK42" s="7"/>
      <c r="BL42" s="7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K42" s="64"/>
    </row>
    <row r="43" spans="1:115" s="1" customFormat="1" x14ac:dyDescent="0.2">
      <c r="A43" s="6"/>
      <c r="B43" s="20"/>
      <c r="C43" s="2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94"/>
      <c r="U43" s="94"/>
      <c r="V43" s="94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36"/>
      <c r="BD43" s="20"/>
      <c r="BE43" s="20"/>
      <c r="BF43" s="7"/>
      <c r="BG43" s="7"/>
      <c r="BH43" s="7"/>
      <c r="BI43" s="7"/>
      <c r="BJ43" s="7"/>
      <c r="BK43" s="7"/>
      <c r="BL43" s="7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K43" s="64"/>
    </row>
    <row r="44" spans="1:115" s="1" customFormat="1" x14ac:dyDescent="0.2">
      <c r="A44" s="6" t="s">
        <v>0</v>
      </c>
      <c r="B44" s="20"/>
      <c r="C44" s="2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94"/>
      <c r="U44" s="94"/>
      <c r="V44" s="94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36"/>
      <c r="BD44" s="20"/>
      <c r="BE44" s="20"/>
      <c r="BF44" s="7"/>
      <c r="BG44" s="7"/>
      <c r="BH44" s="7"/>
      <c r="BI44" s="7"/>
      <c r="BJ44" s="7"/>
      <c r="BK44" s="7"/>
      <c r="BL44" s="7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K44" s="64"/>
    </row>
    <row r="45" spans="1:115" s="1" customFormat="1" x14ac:dyDescent="0.2">
      <c r="A45" s="6"/>
      <c r="B45" s="20"/>
      <c r="C45" s="2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94"/>
      <c r="U45" s="94"/>
      <c r="V45" s="94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36"/>
      <c r="BD45" s="20"/>
      <c r="BE45" s="20"/>
      <c r="BF45" s="7"/>
      <c r="BG45" s="7"/>
      <c r="BH45" s="7"/>
      <c r="BI45" s="7"/>
      <c r="BJ45" s="7"/>
      <c r="BK45" s="7"/>
      <c r="BL45" s="7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K45" s="64"/>
    </row>
  </sheetData>
  <mergeCells count="6">
    <mergeCell ref="H7:H8"/>
    <mergeCell ref="I7:I8"/>
    <mergeCell ref="A7:A8"/>
    <mergeCell ref="B7:B8"/>
    <mergeCell ref="C7:C8"/>
    <mergeCell ref="G7:G8"/>
  </mergeCells>
  <pageMargins left="0.23622047244094491" right="0.11811023622047245" top="0.23622047244094491" bottom="0.19685039370078741" header="0.31496062992125984" footer="0.31496062992125984"/>
  <pageSetup paperSize="9" scale="39" firstPageNumber="0" orientation="landscape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2017-05-05T14:20:23Z</dcterms:modified>
</cp:coreProperties>
</file>